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<sst xmlns="http://schemas.openxmlformats.org/spreadsheetml/2006/main" count="114" uniqueCount="73">
  <si>
    <t>3rd Stage Noise Calculations . . .</t>
  </si>
  <si>
    <t xml:space="preserve">     RTI Noise Voltage Density ( V / Root-Hz )</t>
  </si>
  <si>
    <t xml:space="preserve">     RTI Noise Current Density ( A / Root-Hz )</t>
  </si>
  <si>
    <t xml:space="preserve">     Non-inverting Impedance ( Ohms )</t>
  </si>
  <si>
    <t xml:space="preserve">     Inverting Impedance ( Ohms )</t>
  </si>
  <si>
    <t xml:space="preserve">        Non-inverting I X R Noise Voltage Density ( V / Root-Hz )</t>
  </si>
  <si>
    <t xml:space="preserve">        Inverting I X R Noise Voltage Density ( V / Root-Hz )</t>
  </si>
  <si>
    <t xml:space="preserve">     Non-inverting Resistor Thermal Noise ( V / Root-Hz )</t>
  </si>
  <si>
    <t xml:space="preserve">     Inverting Resistor Thermal Noise ( V / Root-Hz )</t>
  </si>
  <si>
    <t xml:space="preserve">     3rd Stage RTI Noise Voltage Density ( V / Root-Hz )</t>
  </si>
  <si>
    <t xml:space="preserve">     Assumed Bandwidth Seen by 3rd Stage ( Hz )</t>
  </si>
  <si>
    <t xml:space="preserve"> ( From ADI's data sheet for AD8138 )</t>
  </si>
  <si>
    <t xml:space="preserve"> ( 649 ohms IPW 1.62K ohms )</t>
  </si>
  <si>
    <t xml:space="preserve"> ( SQRT(4KTBR) with assumed T=295K, BW normalized to 1Hz )</t>
  </si>
  <si>
    <t xml:space="preserve"> ( SQRT of SUM of SQUARES )</t>
  </si>
  <si>
    <t xml:space="preserve"> ( Noise Voltage Density X SQRT(BW) )</t>
  </si>
  <si>
    <t xml:space="preserve">     3rd Stage RTI Noise Levels ( Vrms )</t>
  </si>
  <si>
    <t xml:space="preserve">     3rd Stage RTO Noise Levels ( Vrms )</t>
  </si>
  <si>
    <t xml:space="preserve"> ( RTI Noise Levels X Gain )</t>
  </si>
  <si>
    <t>2nd Stage Noise Calculations . . .</t>
  </si>
  <si>
    <t xml:space="preserve"> ( From ADI's data sheet for AD8022 )</t>
  </si>
  <si>
    <t xml:space="preserve"> ( From rev F Schematic )</t>
  </si>
  <si>
    <t xml:space="preserve">     2nd Stage RTI Noise Voltage Density ( V / Root-Hz )</t>
  </si>
  <si>
    <t xml:space="preserve">     Assumed Bandwidth Seen by 2nd Stage ( Hz )</t>
  </si>
  <si>
    <t xml:space="preserve">     2nd Stage RTI Noise Levels ( Vrms )</t>
  </si>
  <si>
    <t xml:space="preserve">     2nd Stage RTO Noise Levels ( Vrms )</t>
  </si>
  <si>
    <t xml:space="preserve">     Gain Seen by 2nd Stage ( unitless )</t>
  </si>
  <si>
    <t xml:space="preserve"> ( BW of 2MHz Bessel filter )</t>
  </si>
  <si>
    <t xml:space="preserve"> ( Gain of 2nd Stage X Gain of 3rd Stage )</t>
  </si>
  <si>
    <t>1st Stage Noise Calculations . . .</t>
  </si>
  <si>
    <t xml:space="preserve">     1st Stage RTI Noise Voltage Density ( V / Root-Hz )</t>
  </si>
  <si>
    <t xml:space="preserve">     Assumed Bandwidth Seen by 1st Stage ( Hz )</t>
  </si>
  <si>
    <t xml:space="preserve">     1st Stage RTI Noise Levels ( Vrms )</t>
  </si>
  <si>
    <t xml:space="preserve">     Gain Seen by 1st Stage ( unitless )</t>
  </si>
  <si>
    <t xml:space="preserve">     1st Stage RTO Noise Levels ( Vrms )</t>
  </si>
  <si>
    <t xml:space="preserve"> ( From National Semi's data sheet for LMH6624 )</t>
  </si>
  <si>
    <t xml:space="preserve"> ( Chosen to match inverting impedance )</t>
  </si>
  <si>
    <t xml:space="preserve"> ( Detector's output impedance IPW our matching input impedance )</t>
  </si>
  <si>
    <t xml:space="preserve"> ( Gain of 1st Stage X Gain of 2nd Stage X Gain of 3rd Stage )</t>
  </si>
  <si>
    <t xml:space="preserve"> ( SQRT of SUM of SQUARES of above )</t>
  </si>
  <si>
    <t xml:space="preserve"> ( Copied from above )</t>
  </si>
  <si>
    <t>Ka Band Receiver rev F Noise Calculations</t>
  </si>
  <si>
    <t xml:space="preserve">     FS RTO Output ( Vrms )</t>
  </si>
  <si>
    <t xml:space="preserve">     Assumed A/D Resolution ( N ), ( bits )</t>
  </si>
  <si>
    <t xml:space="preserve">     Assumed A/D Resolution ( A/D Counts )</t>
  </si>
  <si>
    <t xml:space="preserve"> ( Full Scale signal level )</t>
  </si>
  <si>
    <t xml:space="preserve"> ( ADI claims 12.2 ENOB, but Martin wants to stick with 11 )</t>
  </si>
  <si>
    <t xml:space="preserve"> ( 2^N )</t>
  </si>
  <si>
    <t xml:space="preserve">     Desired Resolution at Tsys(min) ( Q ), ( bits )</t>
  </si>
  <si>
    <t xml:space="preserve">     Desired Resolution at Tsys(min) ( A/D Counts )</t>
  </si>
  <si>
    <t xml:space="preserve"> ( From Martin's document &amp; Brian's input )</t>
  </si>
  <si>
    <t xml:space="preserve"> ( 2^Q )</t>
  </si>
  <si>
    <t xml:space="preserve">     RTO Weight of 1LSB ( Vrms )</t>
  </si>
  <si>
    <t xml:space="preserve"> ( FS RTO Output / FS A/D Counts )</t>
  </si>
  <si>
    <t>Total Amplifier RTO Noise Calculations . . .</t>
  </si>
  <si>
    <t>Incremental Impact of Amplifier Noise on Total Noise at Tsys(min) . . .</t>
  </si>
  <si>
    <t xml:space="preserve">     Assumed Receiver Noise at Tsys(min) ( A/D Counts )</t>
  </si>
  <si>
    <t>Total Amplifier Noise ( Vrms )</t>
  </si>
  <si>
    <t xml:space="preserve">     Total Amplifier Noise ( Vrms )</t>
  </si>
  <si>
    <t xml:space="preserve">     Total Amplifier Noise ( A/D Counts )</t>
  </si>
  <si>
    <t xml:space="preserve"> ( Total Amplifier Noise / RTO Weight of 1LSB )</t>
  </si>
  <si>
    <t xml:space="preserve">     Total Noise at Tsys(min) ( A/D Counts )</t>
  </si>
  <si>
    <t xml:space="preserve"> ( RSS of receiver and amplifier noise levels )</t>
  </si>
  <si>
    <t xml:space="preserve">     ONLY to Amplifier Noise ( % )</t>
  </si>
  <si>
    <t xml:space="preserve">     Percent Increase in System Noise at Tsys(min) due</t>
  </si>
  <si>
    <t xml:space="preserve"> ( 102 ohms IPW 5.11K ohms )</t>
  </si>
  <si>
    <t xml:space="preserve"> ( By definition, same as above ( see Martin's document ) )</t>
  </si>
  <si>
    <t xml:space="preserve"> ( SQRT of SUM of SQUARES of all noise components )</t>
  </si>
  <si>
    <t xml:space="preserve"> ( BW of single-pole filters at A/D's inputs )</t>
  </si>
  <si>
    <t xml:space="preserve">     Noise Gain Seen by 3rd Stage ( unitless )</t>
  </si>
  <si>
    <t xml:space="preserve"> ( ( 649 ohms ISW 1K ohms ) IPW 1.62K ohms )</t>
  </si>
  <si>
    <t xml:space="preserve"> ( OP AMP's Noise Current Density X corresponding impedance )</t>
  </si>
  <si>
    <t xml:space="preserve"> ( 1.62K ohms / 649 ohms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</si>
</sst>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164" fontId="1" fillId="2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92"/>
  <sheetViews>
    <sheetView tabSelected="1" workbookViewId="0" topLeftCell="A44">
      <selection activeCell="A1" sqref="A1"/>
    </sheetView>
  </sheetViews>
  <sheetFormatPr defaultColWidth="9.140625" defaultRowHeight="12.75"/>
  <cols>
    <col min="1" max="1" width="60.7109375" style="0" customWidth="1"/>
    <col min="2" max="2" width="15.7109375" style="0" customWidth="1"/>
  </cols>
  <sheetData>
    <row r="3" ht="12.75">
      <c r="A3" s="3" t="s">
        <v>41</v>
      </c>
    </row>
    <row r="5" ht="12.75">
      <c r="A5" s="1" t="s">
        <v>0</v>
      </c>
    </row>
    <row r="7" spans="1:3" ht="12.75">
      <c r="A7" t="s">
        <v>1</v>
      </c>
      <c r="B7" s="2">
        <v>5E-09</v>
      </c>
      <c r="C7" t="s">
        <v>11</v>
      </c>
    </row>
    <row r="8" spans="1:3" ht="12.75">
      <c r="A8" t="s">
        <v>2</v>
      </c>
      <c r="B8" s="2">
        <v>2E-12</v>
      </c>
      <c r="C8" t="s">
        <v>11</v>
      </c>
    </row>
    <row r="9" spans="1:3" ht="12.75">
      <c r="A9" t="s">
        <v>3</v>
      </c>
      <c r="B9">
        <v>817.19</v>
      </c>
      <c r="C9" t="s">
        <v>70</v>
      </c>
    </row>
    <row r="10" spans="1:3" ht="12.75">
      <c r="A10" t="s">
        <v>5</v>
      </c>
      <c r="B10" s="2">
        <f>B8*B9</f>
        <v>1.63438E-09</v>
      </c>
      <c r="C10" t="s">
        <v>71</v>
      </c>
    </row>
    <row r="11" spans="1:3" ht="12.75">
      <c r="A11" t="s">
        <v>4</v>
      </c>
      <c r="B11">
        <v>463.37</v>
      </c>
      <c r="C11" t="s">
        <v>12</v>
      </c>
    </row>
    <row r="12" spans="1:3" ht="12.75">
      <c r="A12" t="s">
        <v>6</v>
      </c>
      <c r="B12" s="2">
        <f>B8*B11</f>
        <v>9.267399999999999E-10</v>
      </c>
      <c r="C12" t="s">
        <v>71</v>
      </c>
    </row>
    <row r="13" spans="1:3" ht="12.75">
      <c r="A13" t="s">
        <v>7</v>
      </c>
      <c r="B13" s="2">
        <f>SQRT(4*1.3807E-23*295*1*B9)</f>
        <v>3.6488178838358047E-09</v>
      </c>
      <c r="C13" t="s">
        <v>13</v>
      </c>
    </row>
    <row r="14" spans="1:3" ht="12.75">
      <c r="A14" t="s">
        <v>8</v>
      </c>
      <c r="B14" s="2">
        <f>SQRT(4*1.3807E-23*295*1*B11)</f>
        <v>2.747607052727882E-09</v>
      </c>
      <c r="C14" t="s">
        <v>13</v>
      </c>
    </row>
    <row r="16" spans="1:3" ht="12.75">
      <c r="A16" s="6" t="s">
        <v>9</v>
      </c>
      <c r="B16" s="7">
        <f>SQRT(B7^2+B7^2+B10^2+B12^2+B13^2+B14^2)</f>
        <v>8.62515283792699E-09</v>
      </c>
      <c r="C16" t="s">
        <v>14</v>
      </c>
    </row>
    <row r="18" spans="1:3" ht="12.75">
      <c r="A18" t="s">
        <v>10</v>
      </c>
      <c r="B18" s="2">
        <v>15700000</v>
      </c>
      <c r="C18" t="s">
        <v>68</v>
      </c>
    </row>
    <row r="20" spans="1:3" ht="12.75">
      <c r="A20" t="s">
        <v>16</v>
      </c>
      <c r="B20" s="2">
        <f>B16*SQRT(B18)</f>
        <v>3.4175637597538986E-05</v>
      </c>
      <c r="C20" t="s">
        <v>15</v>
      </c>
    </row>
    <row r="22" spans="1:3" ht="12.75">
      <c r="A22" t="s">
        <v>69</v>
      </c>
      <c r="B22">
        <v>2.496</v>
      </c>
      <c r="C22" t="s">
        <v>72</v>
      </c>
    </row>
    <row r="24" spans="1:3" ht="12.75">
      <c r="A24" s="4" t="s">
        <v>17</v>
      </c>
      <c r="B24" s="5">
        <f>B20*B22</f>
        <v>8.530239144345731E-05</v>
      </c>
      <c r="C24" t="s">
        <v>18</v>
      </c>
    </row>
    <row r="26" ht="12.75">
      <c r="A26" s="1" t="s">
        <v>19</v>
      </c>
    </row>
    <row r="28" spans="1:3" ht="12.75">
      <c r="A28" t="s">
        <v>1</v>
      </c>
      <c r="B28" s="2">
        <v>2.5E-09</v>
      </c>
      <c r="C28" t="s">
        <v>20</v>
      </c>
    </row>
    <row r="29" spans="1:3" ht="12.75">
      <c r="A29" t="s">
        <v>2</v>
      </c>
      <c r="B29" s="2">
        <v>1.2E-12</v>
      </c>
      <c r="C29" t="s">
        <v>20</v>
      </c>
    </row>
    <row r="30" spans="1:3" ht="12.75">
      <c r="A30" t="s">
        <v>3</v>
      </c>
      <c r="B30">
        <v>100</v>
      </c>
      <c r="C30" t="s">
        <v>21</v>
      </c>
    </row>
    <row r="31" spans="1:3" ht="12.75">
      <c r="A31" t="s">
        <v>5</v>
      </c>
      <c r="B31" s="2">
        <f>B29*B30</f>
        <v>1.2E-10</v>
      </c>
      <c r="C31" t="s">
        <v>71</v>
      </c>
    </row>
    <row r="32" spans="1:3" ht="12.75">
      <c r="A32" t="s">
        <v>4</v>
      </c>
      <c r="B32">
        <v>100</v>
      </c>
      <c r="C32" t="s">
        <v>65</v>
      </c>
    </row>
    <row r="33" spans="1:3" ht="12.75">
      <c r="A33" t="s">
        <v>6</v>
      </c>
      <c r="B33" s="2">
        <f>B29*B32</f>
        <v>1.2E-10</v>
      </c>
      <c r="C33" t="s">
        <v>71</v>
      </c>
    </row>
    <row r="34" spans="1:3" ht="12.75">
      <c r="A34" t="s">
        <v>7</v>
      </c>
      <c r="B34" s="2">
        <f>SQRT(4*1.3807E-23*295*1*B30)</f>
        <v>1.2764113756935888E-09</v>
      </c>
      <c r="C34" t="s">
        <v>13</v>
      </c>
    </row>
    <row r="35" spans="1:3" ht="12.75">
      <c r="A35" t="s">
        <v>8</v>
      </c>
      <c r="B35" s="2">
        <f>SQRT(4*1.3807E-23*295*1*B32)</f>
        <v>1.2764113756935888E-09</v>
      </c>
      <c r="C35" t="s">
        <v>13</v>
      </c>
    </row>
    <row r="37" spans="1:3" ht="12.75">
      <c r="A37" s="1" t="s">
        <v>22</v>
      </c>
      <c r="B37" s="2">
        <f>SQRT(B28^2+B31^2+B33^2+B34^2+B35^2)</f>
        <v>3.0882441613318075E-09</v>
      </c>
      <c r="C37" t="s">
        <v>14</v>
      </c>
    </row>
    <row r="39" spans="1:3" ht="12.75">
      <c r="A39" t="s">
        <v>23</v>
      </c>
      <c r="B39" s="2">
        <v>2000000</v>
      </c>
      <c r="C39" t="s">
        <v>27</v>
      </c>
    </row>
    <row r="41" spans="1:3" ht="12.75">
      <c r="A41" t="s">
        <v>24</v>
      </c>
      <c r="B41" s="2">
        <f>B37*SQRT(B39)</f>
        <v>4.367436776874967E-06</v>
      </c>
      <c r="C41" t="s">
        <v>15</v>
      </c>
    </row>
    <row r="43" spans="1:3" ht="12.75">
      <c r="A43" t="s">
        <v>26</v>
      </c>
      <c r="B43">
        <v>127.54</v>
      </c>
      <c r="C43" t="s">
        <v>28</v>
      </c>
    </row>
    <row r="45" spans="1:3" ht="12.75">
      <c r="A45" s="4" t="s">
        <v>25</v>
      </c>
      <c r="B45" s="5">
        <f>B41*B43</f>
        <v>0.0005570228865226333</v>
      </c>
      <c r="C45" t="s">
        <v>18</v>
      </c>
    </row>
    <row r="47" ht="12.75">
      <c r="A47" s="1" t="s">
        <v>29</v>
      </c>
    </row>
    <row r="49" spans="1:3" ht="12.75">
      <c r="A49" t="s">
        <v>1</v>
      </c>
      <c r="B49" s="2">
        <v>9.2E-10</v>
      </c>
      <c r="C49" t="s">
        <v>35</v>
      </c>
    </row>
    <row r="50" spans="1:3" ht="12.75">
      <c r="A50" t="s">
        <v>2</v>
      </c>
      <c r="B50" s="2">
        <v>2.3E-12</v>
      </c>
      <c r="C50" t="s">
        <v>35</v>
      </c>
    </row>
    <row r="51" spans="1:3" ht="12.75">
      <c r="A51" t="s">
        <v>3</v>
      </c>
      <c r="B51">
        <v>54.9</v>
      </c>
      <c r="C51" t="s">
        <v>36</v>
      </c>
    </row>
    <row r="52" spans="1:3" ht="12.75">
      <c r="A52" t="s">
        <v>5</v>
      </c>
      <c r="B52" s="2">
        <f>B50*B51</f>
        <v>1.2627E-10</v>
      </c>
      <c r="C52" t="s">
        <v>71</v>
      </c>
    </row>
    <row r="53" spans="1:3" ht="12.75">
      <c r="A53" t="s">
        <v>4</v>
      </c>
      <c r="B53">
        <v>55</v>
      </c>
      <c r="C53" t="s">
        <v>37</v>
      </c>
    </row>
    <row r="54" spans="1:3" ht="12.75">
      <c r="A54" t="s">
        <v>6</v>
      </c>
      <c r="B54" s="2">
        <f>B50*B53</f>
        <v>1.265E-10</v>
      </c>
      <c r="C54" t="s">
        <v>71</v>
      </c>
    </row>
    <row r="55" spans="1:3" ht="12.75">
      <c r="A55" t="s">
        <v>7</v>
      </c>
      <c r="B55" s="2">
        <f>SQRT(4*1.3807E-23*295*1*B51)</f>
        <v>9.45751063441115E-10</v>
      </c>
      <c r="C55" t="s">
        <v>13</v>
      </c>
    </row>
    <row r="56" spans="1:3" ht="12.75">
      <c r="A56" t="s">
        <v>8</v>
      </c>
      <c r="B56" s="2">
        <f>SQRT(4*1.3807E-23*295*1*B53)</f>
        <v>9.466120113330487E-10</v>
      </c>
      <c r="C56" t="s">
        <v>13</v>
      </c>
    </row>
    <row r="58" spans="1:3" ht="12.75">
      <c r="A58" s="1" t="s">
        <v>30</v>
      </c>
      <c r="B58" s="2">
        <f>SQRT(B49^2+B52^2+B54^2+B55^2+B56^2)</f>
        <v>1.6336663480955956E-09</v>
      </c>
      <c r="C58" t="s">
        <v>67</v>
      </c>
    </row>
    <row r="60" spans="1:3" ht="12.75">
      <c r="A60" t="s">
        <v>31</v>
      </c>
      <c r="B60" s="2">
        <v>2000000</v>
      </c>
      <c r="C60" t="s">
        <v>27</v>
      </c>
    </row>
    <row r="62" spans="1:3" ht="12.75">
      <c r="A62" t="s">
        <v>32</v>
      </c>
      <c r="B62" s="2">
        <f>B58*SQRT(B60)</f>
        <v>2.310353105869317E-06</v>
      </c>
      <c r="C62" t="s">
        <v>15</v>
      </c>
    </row>
    <row r="64" spans="1:3" ht="12.75">
      <c r="A64" t="s">
        <v>33</v>
      </c>
      <c r="B64">
        <v>2562.42</v>
      </c>
      <c r="C64" t="s">
        <v>38</v>
      </c>
    </row>
    <row r="66" spans="1:3" ht="12.75">
      <c r="A66" s="4" t="s">
        <v>34</v>
      </c>
      <c r="B66" s="5">
        <f>B62*B64</f>
        <v>0.005920095005541656</v>
      </c>
      <c r="C66" t="s">
        <v>18</v>
      </c>
    </row>
    <row r="68" ht="12.75">
      <c r="A68" s="1" t="s">
        <v>54</v>
      </c>
    </row>
    <row r="70" spans="1:3" ht="12.75">
      <c r="A70" t="s">
        <v>34</v>
      </c>
      <c r="B70" s="2">
        <f>B66</f>
        <v>0.005920095005541656</v>
      </c>
      <c r="C70" t="s">
        <v>40</v>
      </c>
    </row>
    <row r="71" spans="1:3" ht="12.75">
      <c r="A71" t="s">
        <v>25</v>
      </c>
      <c r="B71" s="2">
        <f>B45</f>
        <v>0.0005570228865226333</v>
      </c>
      <c r="C71" t="s">
        <v>40</v>
      </c>
    </row>
    <row r="72" spans="1:3" ht="12.75">
      <c r="A72" t="s">
        <v>17</v>
      </c>
      <c r="B72" s="2">
        <f>B24</f>
        <v>8.530239144345731E-05</v>
      </c>
      <c r="C72" t="s">
        <v>40</v>
      </c>
    </row>
    <row r="74" spans="1:3" ht="12.75">
      <c r="A74" s="4" t="s">
        <v>57</v>
      </c>
      <c r="B74" s="5">
        <f>SQRT(B70^2+B71^2+B72^2)</f>
        <v>0.005946854283462412</v>
      </c>
      <c r="C74" t="s">
        <v>39</v>
      </c>
    </row>
    <row r="76" ht="12.75">
      <c r="A76" s="1" t="s">
        <v>55</v>
      </c>
    </row>
    <row r="78" spans="1:3" ht="12.75">
      <c r="A78" t="s">
        <v>42</v>
      </c>
      <c r="B78" s="2">
        <v>5</v>
      </c>
      <c r="C78" t="s">
        <v>45</v>
      </c>
    </row>
    <row r="79" spans="1:3" ht="12.75">
      <c r="A79" t="s">
        <v>43</v>
      </c>
      <c r="B79">
        <v>11</v>
      </c>
      <c r="C79" t="s">
        <v>46</v>
      </c>
    </row>
    <row r="80" spans="1:3" ht="12.75">
      <c r="A80" t="s">
        <v>44</v>
      </c>
      <c r="B80">
        <f>2^B79</f>
        <v>2048</v>
      </c>
      <c r="C80" t="s">
        <v>47</v>
      </c>
    </row>
    <row r="81" spans="1:3" ht="12.75">
      <c r="A81" t="s">
        <v>52</v>
      </c>
      <c r="B81" s="2">
        <f>B78/B80</f>
        <v>0.00244140625</v>
      </c>
      <c r="C81" t="s">
        <v>53</v>
      </c>
    </row>
    <row r="82" spans="1:3" ht="12.75">
      <c r="A82" t="s">
        <v>48</v>
      </c>
      <c r="B82">
        <v>3</v>
      </c>
      <c r="C82" t="s">
        <v>50</v>
      </c>
    </row>
    <row r="83" spans="1:3" ht="12.75">
      <c r="A83" t="s">
        <v>49</v>
      </c>
      <c r="B83">
        <f>2^B82</f>
        <v>8</v>
      </c>
      <c r="C83" t="s">
        <v>51</v>
      </c>
    </row>
    <row r="84" spans="1:3" ht="12.75">
      <c r="A84" s="4" t="s">
        <v>56</v>
      </c>
      <c r="B84" s="5">
        <f>B83</f>
        <v>8</v>
      </c>
      <c r="C84" t="s">
        <v>66</v>
      </c>
    </row>
    <row r="86" spans="1:3" ht="12.75">
      <c r="A86" t="s">
        <v>58</v>
      </c>
      <c r="B86" s="2">
        <f>B74</f>
        <v>0.005946854283462412</v>
      </c>
      <c r="C86" t="s">
        <v>40</v>
      </c>
    </row>
    <row r="87" spans="1:3" ht="12.75">
      <c r="A87" s="4" t="s">
        <v>59</v>
      </c>
      <c r="B87" s="5">
        <f>B86/B81</f>
        <v>2.435831514506204</v>
      </c>
      <c r="C87" t="s">
        <v>60</v>
      </c>
    </row>
    <row r="89" spans="1:3" ht="12.75">
      <c r="A89" s="4" t="s">
        <v>61</v>
      </c>
      <c r="B89" s="5">
        <f>SQRT(B84^2+B87^2)</f>
        <v>8.362611743173396</v>
      </c>
      <c r="C89" t="s">
        <v>62</v>
      </c>
    </row>
    <row r="91" ht="12.75">
      <c r="A91" s="4" t="s">
        <v>64</v>
      </c>
    </row>
    <row r="92" spans="1:2" ht="12.75">
      <c r="A92" s="4" t="s">
        <v>63</v>
      </c>
      <c r="B92" s="5">
        <f>100*(B89-B84)/B84</f>
        <v>4.532646789667449</v>
      </c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rmccullo</dc:creator>
  <cp:keywords/>
  <dc:description/>
  <cp:lastModifiedBy>rmccullo</cp:lastModifiedBy>
  <cp:lastPrinted>2003-12-17T18:12:33Z</cp:lastPrinted>
  <dcterms:created xsi:type="dcterms:W3CDTF">2003-12-17T14:35:33Z</dcterms:created>
  <dcterms:modified xsi:type="dcterms:W3CDTF">2003-12-17T19:04:09Z</dcterms:modified>
  <cp:category/>
  <cp:version/>
  <cp:contentType/>
  <cp:contentStatus/>
</cp:coreProperties>
</file>