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bfiler\www.gb.nrao.edu\content\nrqz\"/>
    </mc:Choice>
  </mc:AlternateContent>
  <bookViews>
    <workbookView xWindow="330" yWindow="210" windowWidth="27420" windowHeight="11445"/>
  </bookViews>
  <sheets>
    <sheet name="Site inspection worksheet" sheetId="2" r:id="rId1"/>
    <sheet name="Applicant Comments" sheetId="6" r:id="rId2"/>
    <sheet name="+45° Antenna Pattern" sheetId="3" r:id="rId3"/>
    <sheet name="-45° Antenna Pattern" sheetId="4" r:id="rId4"/>
    <sheet name="SGRS Results" sheetId="5" r:id="rId5"/>
  </sheets>
  <calcPr calcId="162913"/>
</workbook>
</file>

<file path=xl/calcChain.xml><?xml version="1.0" encoding="utf-8"?>
<calcChain xmlns="http://schemas.openxmlformats.org/spreadsheetml/2006/main">
  <c r="H9" i="2" l="1"/>
  <c r="H8" i="2"/>
  <c r="B51" i="2" l="1"/>
  <c r="N32" i="2" l="1"/>
  <c r="N33" i="2" s="1"/>
  <c r="L32" i="2"/>
  <c r="L33" i="2" s="1"/>
  <c r="N22" i="2"/>
  <c r="L22" i="2"/>
  <c r="N21" i="2"/>
  <c r="L21" i="2"/>
  <c r="N20" i="2"/>
  <c r="L20" i="2"/>
  <c r="J32" i="2"/>
  <c r="J33" i="2" s="1"/>
  <c r="J22" i="2"/>
  <c r="J21" i="2"/>
  <c r="J20" i="2"/>
  <c r="N34" i="2" l="1"/>
  <c r="N35" i="2" s="1"/>
  <c r="N40" i="2"/>
  <c r="N39" i="2"/>
  <c r="L34" i="2"/>
  <c r="L35" i="2" s="1"/>
  <c r="L40" i="2"/>
  <c r="L39" i="2"/>
  <c r="J34" i="2"/>
  <c r="J35" i="2" s="1"/>
  <c r="J40" i="2"/>
  <c r="J39" i="2"/>
  <c r="D32" i="2"/>
  <c r="D33" i="2" s="1"/>
  <c r="D40" i="2" s="1"/>
  <c r="H51" i="2"/>
  <c r="H50" i="2"/>
  <c r="H32" i="2"/>
  <c r="H33" i="2" s="1"/>
  <c r="H40" i="2" s="1"/>
  <c r="F32" i="2"/>
  <c r="F33" i="2" s="1"/>
  <c r="F34" i="2" s="1"/>
  <c r="F35" i="2" s="1"/>
  <c r="H22" i="2"/>
  <c r="F22" i="2"/>
  <c r="D22" i="2"/>
  <c r="H21" i="2"/>
  <c r="F21" i="2"/>
  <c r="D21" i="2"/>
  <c r="H20" i="2"/>
  <c r="F20" i="2"/>
  <c r="D20" i="2"/>
  <c r="G13" i="2"/>
  <c r="G14" i="2" s="1"/>
  <c r="D39" i="2" l="1"/>
  <c r="H34" i="2"/>
  <c r="H35" i="2" s="1"/>
  <c r="H39" i="2"/>
  <c r="F39" i="2"/>
  <c r="F40" i="2"/>
  <c r="D34" i="2"/>
  <c r="D35" i="2" s="1"/>
  <c r="F52" i="2"/>
  <c r="F56" i="2" l="1"/>
  <c r="F57" i="2" s="1"/>
  <c r="H56" i="2"/>
  <c r="H57" i="2" s="1"/>
  <c r="D56" i="2"/>
  <c r="D57" i="2" s="1"/>
  <c r="P35" i="2"/>
</calcChain>
</file>

<file path=xl/sharedStrings.xml><?xml version="1.0" encoding="utf-8"?>
<sst xmlns="http://schemas.openxmlformats.org/spreadsheetml/2006/main" count="187" uniqueCount="103">
  <si>
    <t>NRQZ#</t>
  </si>
  <si>
    <t>°Mag</t>
  </si>
  <si>
    <t>Location:</t>
  </si>
  <si>
    <t>Latitude:</t>
  </si>
  <si>
    <t>Longitude:</t>
  </si>
  <si>
    <t>Ground Elev.:</t>
  </si>
  <si>
    <t>Antenna Ht.:</t>
  </si>
  <si>
    <t>Frequency:</t>
  </si>
  <si>
    <t>MHz</t>
  </si>
  <si>
    <t>watts  at</t>
  </si>
  <si>
    <t>° True (Фd)</t>
  </si>
  <si>
    <t>° True</t>
  </si>
  <si>
    <t>Sector</t>
  </si>
  <si>
    <t>a.</t>
  </si>
  <si>
    <t>Antenna Type</t>
  </si>
  <si>
    <t>b.</t>
  </si>
  <si>
    <t>Maximum Antenna Gain</t>
  </si>
  <si>
    <t>dBd</t>
  </si>
  <si>
    <t>c.</t>
  </si>
  <si>
    <t>°T</t>
  </si>
  <si>
    <t>Antenna Azimuth (Mag)</t>
  </si>
  <si>
    <t>d.</t>
  </si>
  <si>
    <t>°</t>
  </si>
  <si>
    <t>e.</t>
  </si>
  <si>
    <t>dB</t>
  </si>
  <si>
    <t>f.</t>
  </si>
  <si>
    <t>g.</t>
  </si>
  <si>
    <t>Mechanical Downtilt (Фbt)</t>
  </si>
  <si>
    <t>h.</t>
  </si>
  <si>
    <t>i.</t>
  </si>
  <si>
    <t>Transmitter Output Power</t>
  </si>
  <si>
    <t>watts</t>
  </si>
  <si>
    <t>j.</t>
  </si>
  <si>
    <t>System Losses:  Combiner/Duplexer</t>
  </si>
  <si>
    <t>Main Line</t>
  </si>
  <si>
    <t>Misc. connectors, etc.</t>
  </si>
  <si>
    <t>System Loss</t>
  </si>
  <si>
    <t>k.</t>
  </si>
  <si>
    <t>Power to Antenna (ix j)</t>
  </si>
  <si>
    <t>l.</t>
  </si>
  <si>
    <t>Main Beam Power (k x b)</t>
  </si>
  <si>
    <t>m.</t>
  </si>
  <si>
    <t>Өd</t>
  </si>
  <si>
    <t>A</t>
  </si>
  <si>
    <t>Өd = Angle to 1st Obstacle</t>
  </si>
  <si>
    <t>A = Distance to 1st Obstacle in Feet</t>
  </si>
  <si>
    <t>B = Ant Ht AMSL minus Ht of 1st Obs</t>
  </si>
  <si>
    <t xml:space="preserve">Өd = arctan(B/A) = </t>
  </si>
  <si>
    <t>Effective mechanical downtilt adjustment:</t>
  </si>
  <si>
    <t>Effective Elevation Adjustment =</t>
  </si>
  <si>
    <t>Definitions:</t>
  </si>
  <si>
    <t>Өd = Elevation to 1st obstacle (negative above horizon)</t>
  </si>
  <si>
    <t>Өbt = Elevation of antenna mechanical beam tilt (neg. above horizon)</t>
  </si>
  <si>
    <t>Note:  No adjustments for electrical beam tilt are required because</t>
  </si>
  <si>
    <t xml:space="preserve">          the pattern data already accounts for this</t>
  </si>
  <si>
    <t>Antenna Gain = HPAT(Eff AZ) + VPAT(Eff ELEV) + Max Gain</t>
  </si>
  <si>
    <t>Effective Elevation = Өd - Өbt cos(Фd - Фbt) =</t>
  </si>
  <si>
    <t>Effective elevation on vertical pattern = Өd - Өbt cos(Фd - Фbt)   {IF ELEV&lt;0, then add 360}</t>
  </si>
  <si>
    <t>Magnetic Declination Correction</t>
  </si>
  <si>
    <t>° West</t>
  </si>
  <si>
    <t>Effective azimuth on horizontal pattern = Фd - Antenna Azimuth (True)   {If AZ&lt;0, then add 360}</t>
  </si>
  <si>
    <t>Antenna Azimuth (° True or "omni")</t>
  </si>
  <si>
    <t>Lightning Arrestor</t>
  </si>
  <si>
    <t>RF Filter</t>
  </si>
  <si>
    <t>A -Өd value indicates that the first obstacle is above the horizon</t>
  </si>
  <si>
    <t>A +Өd value indicaes that the first obstacle is below the horizon</t>
  </si>
  <si>
    <t>DATE</t>
  </si>
  <si>
    <t>Power at output of duplexer</t>
  </si>
  <si>
    <t>Note: dBd = dBi - 2.15 dB</t>
  </si>
  <si>
    <t>Фbt = Azimuth of mechanical beam tilt (verticle)</t>
  </si>
  <si>
    <t>Complete WHITE sections only</t>
  </si>
  <si>
    <t>Enter 1st Obstacle Information provided by NRQZ office</t>
  </si>
  <si>
    <t>Go to this URL and calculate declination</t>
  </si>
  <si>
    <t>POLARIZATION Dual polarization</t>
  </si>
  <si>
    <t>1A @ +45°</t>
  </si>
  <si>
    <t>2A @ +45°</t>
  </si>
  <si>
    <t>3A @+45°</t>
  </si>
  <si>
    <t>1B @-45°</t>
  </si>
  <si>
    <t>2B @-45°</t>
  </si>
  <si>
    <t>3B @- 45°</t>
  </si>
  <si>
    <t>Meters (m) AMSL</t>
  </si>
  <si>
    <t>Meters (m) AGL</t>
  </si>
  <si>
    <t>TX AMSL (ft)</t>
  </si>
  <si>
    <t>(Value Only)</t>
  </si>
  <si>
    <t>SGRS AERP (watts) per specified bandwidth</t>
  </si>
  <si>
    <t>FT</t>
  </si>
  <si>
    <t>(dd mm ss.s)</t>
  </si>
  <si>
    <t>(Specify BW above)</t>
  </si>
  <si>
    <t>Az to SG on Antenna Pattern</t>
  </si>
  <si>
    <t>Antenna Gain to SG (b - │ f │)</t>
  </si>
  <si>
    <t>Antenna Gain to SG Below Maximum</t>
  </si>
  <si>
    <t>Loss to SG Due to Mechanical Downtilt</t>
  </si>
  <si>
    <t>ERPd to SG (l x (f + h)) or (I x (e - (h + j)))</t>
  </si>
  <si>
    <t>Фd = Azimuth to SG</t>
  </si>
  <si>
    <t>Distance to 1st Obstacle (km)</t>
  </si>
  <si>
    <t>AMSL of 1st Obstacle (Ft)</t>
  </si>
  <si>
    <t xml:space="preserve"> B</t>
  </si>
  <si>
    <t>In lieu of a physical site inspection, the Sugar Grove Research Station</t>
  </si>
  <si>
    <t>requires the following information for this facility:</t>
  </si>
  <si>
    <t>eNB</t>
  </si>
  <si>
    <t>MCN</t>
  </si>
  <si>
    <t>https://www.ngdc.noaa.gov/geomag-web/#declination</t>
  </si>
  <si>
    <t>Revision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</si>
</sst>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_);[Red]\(0.00\)"/>
  </numFmts>
  <fonts count="13" x14ac:knownFonts="1">
    <font>
      <sz val="10"/>
      <name val="Arial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u/>
      <sz val="10"/>
      <color indexed="12"/>
      <name val="Arial"/>
      <family val="2"/>
    </font>
    <font>
      <sz val="11"/>
      <name val="Calibri"/>
      <family val="2"/>
    </font>
    <font>
      <b/>
      <i/>
      <sz val="9"/>
      <color theme="0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b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2" fillId="0" borderId="1" xfId="0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2" fontId="3" fillId="0" borderId="2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164" fontId="5" fillId="3" borderId="1" xfId="0" applyNumberFormat="1" applyFont="1" applyFill="1" applyBorder="1" applyProtection="1"/>
    <xf numFmtId="164" fontId="1" fillId="3" borderId="1" xfId="0" applyNumberFormat="1" applyFont="1" applyFill="1" applyBorder="1" applyProtection="1"/>
    <xf numFmtId="2" fontId="2" fillId="3" borderId="1" xfId="0" applyNumberFormat="1" applyFont="1" applyFill="1" applyBorder="1" applyProtection="1"/>
    <xf numFmtId="165" fontId="3" fillId="3" borderId="1" xfId="0" applyNumberFormat="1" applyFont="1" applyFill="1" applyBorder="1" applyProtection="1"/>
    <xf numFmtId="2" fontId="1" fillId="3" borderId="2" xfId="0" applyNumberFormat="1" applyFont="1" applyFill="1" applyBorder="1" applyProtection="1"/>
    <xf numFmtId="2" fontId="4" fillId="3" borderId="1" xfId="0" applyNumberFormat="1" applyFont="1" applyFill="1" applyBorder="1" applyProtection="1"/>
    <xf numFmtId="2" fontId="1" fillId="3" borderId="1" xfId="0" applyNumberFormat="1" applyFont="1" applyFill="1" applyBorder="1" applyProtection="1"/>
    <xf numFmtId="1" fontId="1" fillId="3" borderId="1" xfId="0" applyNumberFormat="1" applyFont="1" applyFill="1" applyBorder="1" applyProtection="1"/>
    <xf numFmtId="0" fontId="1" fillId="3" borderId="2" xfId="0" applyFont="1" applyFill="1" applyBorder="1" applyProtection="1"/>
    <xf numFmtId="164" fontId="1" fillId="3" borderId="0" xfId="0" applyNumberFormat="1" applyFont="1" applyFill="1" applyAlignment="1" applyProtection="1">
      <alignment horizontal="right"/>
    </xf>
    <xf numFmtId="0" fontId="1" fillId="4" borderId="0" xfId="0" applyFont="1" applyFill="1" applyProtection="1"/>
    <xf numFmtId="0" fontId="1" fillId="4" borderId="0" xfId="0" applyFont="1" applyFill="1" applyAlignment="1" applyProtection="1">
      <alignment horizontal="right"/>
    </xf>
    <xf numFmtId="0" fontId="1" fillId="4" borderId="0" xfId="0" applyFont="1" applyFill="1" applyAlignment="1" applyProtection="1">
      <alignment horizontal="left"/>
    </xf>
    <xf numFmtId="0" fontId="7" fillId="4" borderId="0" xfId="1" applyFill="1" applyAlignment="1" applyProtection="1">
      <alignment horizontal="left"/>
    </xf>
    <xf numFmtId="0" fontId="0" fillId="4" borderId="0" xfId="0" applyFill="1"/>
    <xf numFmtId="0" fontId="1" fillId="4" borderId="1" xfId="0" applyFont="1" applyFill="1" applyBorder="1" applyProtection="1">
      <protection locked="0"/>
    </xf>
    <xf numFmtId="0" fontId="1" fillId="4" borderId="0" xfId="0" applyFont="1" applyFill="1" applyAlignment="1" applyProtection="1">
      <alignment horizontal="center"/>
      <protection locked="0"/>
    </xf>
    <xf numFmtId="0" fontId="2" fillId="4" borderId="0" xfId="0" applyFont="1" applyFill="1" applyProtection="1"/>
    <xf numFmtId="0" fontId="3" fillId="4" borderId="0" xfId="0" applyFont="1" applyFill="1" applyProtection="1"/>
    <xf numFmtId="0" fontId="4" fillId="4" borderId="0" xfId="0" applyFont="1" applyFill="1" applyProtection="1"/>
    <xf numFmtId="2" fontId="1" fillId="4" borderId="0" xfId="0" applyNumberFormat="1" applyFont="1" applyFill="1" applyProtection="1"/>
    <xf numFmtId="2" fontId="1" fillId="4" borderId="0" xfId="0" applyNumberFormat="1" applyFont="1" applyFill="1" applyBorder="1" applyProtection="1"/>
    <xf numFmtId="0" fontId="1" fillId="4" borderId="0" xfId="0" applyFont="1" applyFill="1" applyAlignment="1" applyProtection="1"/>
    <xf numFmtId="0" fontId="1" fillId="4" borderId="0" xfId="0" applyFont="1" applyFill="1" applyBorder="1" applyProtection="1">
      <protection locked="0"/>
    </xf>
    <xf numFmtId="1" fontId="1" fillId="4" borderId="0" xfId="0" applyNumberFormat="1" applyFont="1" applyFill="1" applyAlignment="1" applyProtection="1">
      <alignment horizontal="right"/>
    </xf>
    <xf numFmtId="164" fontId="1" fillId="5" borderId="1" xfId="0" applyNumberFormat="1" applyFont="1" applyFill="1" applyBorder="1" applyProtection="1"/>
    <xf numFmtId="2" fontId="1" fillId="5" borderId="0" xfId="0" applyNumberFormat="1" applyFont="1" applyFill="1" applyBorder="1" applyProtection="1"/>
    <xf numFmtId="0" fontId="8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horizontal="right"/>
      <protection locked="0"/>
    </xf>
    <xf numFmtId="0" fontId="1" fillId="0" borderId="2" xfId="0" applyFont="1" applyFill="1" applyBorder="1" applyProtection="1">
      <protection locked="0"/>
    </xf>
    <xf numFmtId="14" fontId="1" fillId="0" borderId="1" xfId="0" applyNumberFormat="1" applyFont="1" applyFill="1" applyBorder="1" applyProtection="1">
      <protection locked="0"/>
    </xf>
    <xf numFmtId="0" fontId="10" fillId="2" borderId="0" xfId="0" applyFont="1" applyFill="1" applyProtection="1"/>
    <xf numFmtId="0" fontId="10" fillId="2" borderId="0" xfId="0" applyFont="1" applyFill="1" applyAlignment="1" applyProtection="1">
      <alignment horizontal="left"/>
    </xf>
    <xf numFmtId="2" fontId="7" fillId="4" borderId="0" xfId="1" applyNumberFormat="1" applyFill="1" applyBorder="1" applyAlignment="1" applyProtection="1"/>
    <xf numFmtId="0" fontId="11" fillId="4" borderId="0" xfId="1" applyFont="1" applyFill="1" applyAlignment="1" applyProtection="1">
      <alignment horizontal="center"/>
    </xf>
    <xf numFmtId="164" fontId="1" fillId="4" borderId="0" xfId="0" applyNumberFormat="1" applyFont="1" applyFill="1" applyAlignment="1" applyProtection="1">
      <alignment horizontal="right"/>
    </xf>
    <xf numFmtId="164" fontId="1" fillId="0" borderId="1" xfId="0" applyNumberFormat="1" applyFont="1" applyFill="1" applyBorder="1" applyAlignment="1" applyProtection="1">
      <alignment horizontal="right"/>
      <protection locked="0"/>
    </xf>
    <xf numFmtId="0" fontId="12" fillId="4" borderId="0" xfId="0" applyFont="1" applyFill="1" applyAlignment="1" applyProtection="1">
      <alignment horizontal="right"/>
    </xf>
    <xf numFmtId="0" fontId="11" fillId="0" borderId="0" xfId="0" applyFont="1"/>
    <xf numFmtId="0" fontId="1" fillId="6" borderId="3" xfId="0" applyFont="1" applyFill="1" applyBorder="1" applyProtection="1">
      <protection locked="0"/>
    </xf>
    <xf numFmtId="0" fontId="7" fillId="5" borderId="0" xfId="1" applyFill="1" applyAlignment="1" applyProtection="1">
      <protection locked="0"/>
    </xf>
    <xf numFmtId="15" fontId="1" fillId="4" borderId="0" xfId="0" applyNumberFormat="1" applyFont="1" applyFill="1" applyProtection="1"/>
    <xf numFmtId="0" fontId="9" fillId="4" borderId="0" xfId="0" applyFont="1" applyFill="1" applyAlignment="1" applyProtection="1">
      <alignment horizontal="center"/>
    </xf>
    <xf numFmtId="0" fontId="1" fillId="0" borderId="1" xfId="0" applyFont="1" applyFill="1" applyBorder="1" applyAlignment="1" applyProtection="1">
      <alignment horizontal="right"/>
      <protection locked="0"/>
    </xf>
    <xf numFmtId="49" fontId="1" fillId="0" borderId="1" xfId="0" applyNumberFormat="1" applyFont="1" applyFill="1" applyBorder="1" applyAlignment="1" applyProtection="1">
      <alignment horizontal="right"/>
      <protection locked="0"/>
    </xf>
    <xf numFmtId="0" fontId="9" fillId="2" borderId="0" xfId="0" applyFont="1" applyFill="1" applyAlignment="1" applyProtection="1">
      <alignment horizontal="center"/>
    </xf>
    <xf numFmtId="0" fontId="6" fillId="4" borderId="0" xfId="0" applyFont="1" applyFill="1" applyAlignment="1" applyProtection="1">
      <alignment horizontal="left"/>
    </xf>
    <xf numFmtId="0" fontId="1" fillId="0" borderId="0" xfId="0" applyFont="1" applyFill="1" applyAlignment="1" applyProtection="1">
      <alignment horizontal="left"/>
      <protection locked="0"/>
    </xf>
    <xf numFmtId="0" fontId="1" fillId="4" borderId="0" xfId="0" applyFont="1" applyFill="1" applyAlignment="1" applyProtection="1">
      <alignment horizontal="center"/>
    </xf>
    <xf numFmtId="0" fontId="1" fillId="4" borderId="0" xfId="0" applyFont="1" applyFill="1" applyAlignment="1" applyProtection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1DFF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209550</xdr:colOff>
      <xdr:row>42</xdr:row>
      <xdr:rowOff>76200</xdr:rowOff>
    </xdr:from>
    <xdr:to>
      <xdr:col>7</xdr:col>
      <xdr:colOff>590550</xdr:colOff>
      <xdr:row>46</xdr:row>
      <xdr:rowOff>152400</xdr:rowOff>
    </xdr:to>
    <xdr:sp macro="" textlink="">
      <xdr:nvSpPr>
        <xdr:cNvPr id="2051" name="AutoShape 1"/>
        <xdr:cNvSpPr>
          <a:spLocks noChangeArrowheads="1"/>
        </xdr:cNvSpPr>
      </xdr:nvSpPr>
      <xdr:spPr bwMode="auto">
        <a:xfrm rot="10800000" flipV="1">
          <a:off x="4000500" y="6076950"/>
          <a:ext cx="1733550" cy="685800"/>
        </a:xfrm>
        <a:prstGeom prst="rtTriangle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tabSelected="1" zoomScaleNormal="100" workbookViewId="0">
      <selection activeCell="L9" sqref="L9"/>
    </sheetView>
  </sheetViews>
  <sheetFormatPr defaultRowHeight="12" x14ac:dyDescent="0.2"/>
  <cols>
    <col min="1" max="1" width="2.85546875" style="16" customWidth="1"/>
    <col min="2" max="2" width="9.7109375" style="16" customWidth="1"/>
    <col min="3" max="3" width="24.28515625" style="16" customWidth="1"/>
    <col min="4" max="4" width="17.140625" style="16" customWidth="1"/>
    <col min="5" max="5" width="5.5703125" style="16" customWidth="1"/>
    <col min="6" max="6" width="17.42578125" style="16" bestFit="1" customWidth="1"/>
    <col min="7" max="7" width="6.28515625" style="16" customWidth="1"/>
    <col min="8" max="8" width="16.140625" style="16" customWidth="1"/>
    <col min="9" max="9" width="6.5703125" style="16" customWidth="1"/>
    <col min="10" max="10" width="17.42578125" style="16" bestFit="1" customWidth="1"/>
    <col min="11" max="11" width="5.5703125" style="16" bestFit="1" customWidth="1"/>
    <col min="12" max="12" width="17.42578125" style="16" bestFit="1" customWidth="1"/>
    <col min="13" max="13" width="5.5703125" style="16" bestFit="1" customWidth="1"/>
    <col min="14" max="14" width="16.140625" style="16" bestFit="1" customWidth="1"/>
    <col min="15" max="15" width="5.5703125" style="16" bestFit="1" customWidth="1"/>
    <col min="16" max="16384" width="9.140625" style="16"/>
  </cols>
  <sheetData>
    <row r="1" spans="1:14" x14ac:dyDescent="0.2">
      <c r="B1" s="16" t="s">
        <v>102</v>
      </c>
      <c r="C1" s="47">
        <v>42745</v>
      </c>
      <c r="H1" s="36"/>
      <c r="I1" s="16" t="s">
        <v>66</v>
      </c>
    </row>
    <row r="2" spans="1:14" x14ac:dyDescent="0.2">
      <c r="B2" s="16" t="s">
        <v>0</v>
      </c>
      <c r="C2" s="5"/>
    </row>
    <row r="3" spans="1:14" ht="12.75" x14ac:dyDescent="0.2">
      <c r="B3" s="46" t="s">
        <v>101</v>
      </c>
      <c r="C3" s="46"/>
      <c r="D3" s="46"/>
      <c r="G3" s="17" t="s">
        <v>58</v>
      </c>
      <c r="H3" s="35"/>
      <c r="I3" s="16" t="s">
        <v>59</v>
      </c>
    </row>
    <row r="4" spans="1:14" ht="12.75" x14ac:dyDescent="0.2">
      <c r="B4" s="37" t="s">
        <v>72</v>
      </c>
      <c r="C4" s="38"/>
      <c r="D4" s="48"/>
      <c r="E4" s="48"/>
      <c r="F4" s="48"/>
      <c r="G4" s="48"/>
      <c r="H4" s="40" t="s">
        <v>83</v>
      </c>
      <c r="I4" s="19"/>
    </row>
    <row r="5" spans="1:14" ht="12.75" x14ac:dyDescent="0.2">
      <c r="C5" s="18"/>
      <c r="E5" s="19"/>
      <c r="F5" s="19"/>
      <c r="G5" s="19"/>
      <c r="H5" s="19"/>
      <c r="I5" s="19"/>
    </row>
    <row r="6" spans="1:14" x14ac:dyDescent="0.2">
      <c r="B6" s="16" t="s">
        <v>2</v>
      </c>
      <c r="C6" s="5"/>
      <c r="D6" s="16" t="s">
        <v>3</v>
      </c>
      <c r="E6" s="49"/>
      <c r="F6" s="49"/>
      <c r="G6" s="16" t="s">
        <v>86</v>
      </c>
    </row>
    <row r="7" spans="1:14" ht="12.75" x14ac:dyDescent="0.2">
      <c r="C7" s="20"/>
      <c r="D7" s="16" t="s">
        <v>4</v>
      </c>
      <c r="E7" s="50"/>
      <c r="F7" s="50"/>
      <c r="G7" s="16" t="s">
        <v>86</v>
      </c>
      <c r="J7" s="16" t="s">
        <v>97</v>
      </c>
    </row>
    <row r="8" spans="1:14" ht="12.75" customHeight="1" x14ac:dyDescent="0.2">
      <c r="B8" s="51" t="s">
        <v>70</v>
      </c>
      <c r="C8" s="51"/>
      <c r="D8" s="16" t="s">
        <v>5</v>
      </c>
      <c r="E8" s="49"/>
      <c r="F8" s="49"/>
      <c r="G8" s="16" t="s">
        <v>80</v>
      </c>
      <c r="H8" s="41">
        <f>SUM(E8*3.2808)</f>
        <v>0</v>
      </c>
      <c r="I8" s="16" t="s">
        <v>85</v>
      </c>
      <c r="J8" s="16" t="s">
        <v>98</v>
      </c>
    </row>
    <row r="9" spans="1:14" x14ac:dyDescent="0.2">
      <c r="B9" s="48"/>
      <c r="C9" s="48"/>
      <c r="D9" s="16" t="s">
        <v>6</v>
      </c>
      <c r="E9" s="49"/>
      <c r="F9" s="49"/>
      <c r="G9" s="16" t="s">
        <v>81</v>
      </c>
      <c r="H9" s="41">
        <f>SUM(E9*3.2808)</f>
        <v>0</v>
      </c>
      <c r="I9" s="16" t="s">
        <v>85</v>
      </c>
      <c r="K9" s="16" t="s">
        <v>100</v>
      </c>
      <c r="L9" s="45"/>
    </row>
    <row r="10" spans="1:14" ht="12.75" customHeight="1" x14ac:dyDescent="0.2">
      <c r="B10" s="48"/>
      <c r="C10" s="48"/>
      <c r="D10" s="16" t="s">
        <v>7</v>
      </c>
      <c r="E10" s="49"/>
      <c r="F10" s="49"/>
      <c r="G10" s="16" t="s">
        <v>8</v>
      </c>
      <c r="K10" s="16" t="s">
        <v>99</v>
      </c>
      <c r="L10" s="45"/>
    </row>
    <row r="12" spans="1:14" ht="12.75" customHeight="1" x14ac:dyDescent="0.2">
      <c r="A12" s="53" t="s">
        <v>84</v>
      </c>
      <c r="B12" s="53"/>
      <c r="C12" s="53"/>
      <c r="D12" s="2"/>
      <c r="E12" s="54" t="s">
        <v>9</v>
      </c>
      <c r="F12" s="54"/>
      <c r="G12" s="42"/>
      <c r="H12" s="16" t="s">
        <v>10</v>
      </c>
    </row>
    <row r="13" spans="1:14" ht="12.75" x14ac:dyDescent="0.2">
      <c r="C13" s="43" t="s">
        <v>87</v>
      </c>
      <c r="D13" s="21"/>
      <c r="E13" s="54" t="s">
        <v>9</v>
      </c>
      <c r="F13" s="54"/>
      <c r="G13" s="6">
        <f>G12</f>
        <v>0</v>
      </c>
      <c r="H13" s="16" t="s">
        <v>11</v>
      </c>
    </row>
    <row r="14" spans="1:14" ht="12.75" x14ac:dyDescent="0.2">
      <c r="C14" s="17"/>
      <c r="D14" s="21"/>
      <c r="E14" s="54" t="s">
        <v>9</v>
      </c>
      <c r="F14" s="54"/>
      <c r="G14" s="6">
        <f>G13</f>
        <v>0</v>
      </c>
      <c r="H14" s="16" t="s">
        <v>11</v>
      </c>
    </row>
    <row r="16" spans="1:14" x14ac:dyDescent="0.2">
      <c r="B16" s="16" t="s">
        <v>12</v>
      </c>
      <c r="D16" s="22" t="s">
        <v>74</v>
      </c>
      <c r="F16" s="22" t="s">
        <v>75</v>
      </c>
      <c r="H16" s="22" t="s">
        <v>76</v>
      </c>
      <c r="J16" s="22" t="s">
        <v>77</v>
      </c>
      <c r="L16" s="22" t="s">
        <v>78</v>
      </c>
      <c r="N16" s="22" t="s">
        <v>79</v>
      </c>
    </row>
    <row r="17" spans="1:15" ht="15" x14ac:dyDescent="0.25">
      <c r="A17" s="16" t="s">
        <v>13</v>
      </c>
      <c r="B17" s="16" t="s">
        <v>14</v>
      </c>
      <c r="D17" s="33"/>
      <c r="F17" s="33"/>
      <c r="H17" s="33"/>
      <c r="J17" s="33"/>
      <c r="L17" s="33"/>
      <c r="N17" s="33"/>
    </row>
    <row r="18" spans="1:15" s="23" customFormat="1" x14ac:dyDescent="0.2">
      <c r="A18" s="23" t="s">
        <v>15</v>
      </c>
      <c r="B18" s="23" t="s">
        <v>16</v>
      </c>
      <c r="D18" s="1"/>
      <c r="E18" s="23" t="s">
        <v>17</v>
      </c>
      <c r="F18" s="1"/>
      <c r="G18" s="23" t="s">
        <v>17</v>
      </c>
      <c r="H18" s="1"/>
      <c r="I18" s="23" t="s">
        <v>17</v>
      </c>
      <c r="J18" s="1"/>
      <c r="K18" s="23" t="s">
        <v>17</v>
      </c>
      <c r="L18" s="1"/>
      <c r="M18" s="23" t="s">
        <v>17</v>
      </c>
      <c r="N18" s="1"/>
      <c r="O18" s="23" t="s">
        <v>17</v>
      </c>
    </row>
    <row r="19" spans="1:15" x14ac:dyDescent="0.2">
      <c r="A19" s="16" t="s">
        <v>18</v>
      </c>
      <c r="B19" s="16" t="s">
        <v>61</v>
      </c>
      <c r="D19" s="2"/>
      <c r="E19" s="16" t="s">
        <v>19</v>
      </c>
      <c r="F19" s="2"/>
      <c r="G19" s="16" t="s">
        <v>19</v>
      </c>
      <c r="H19" s="2"/>
      <c r="I19" s="16" t="s">
        <v>19</v>
      </c>
      <c r="J19" s="2"/>
      <c r="K19" s="16" t="s">
        <v>19</v>
      </c>
      <c r="L19" s="2"/>
      <c r="M19" s="16" t="s">
        <v>19</v>
      </c>
      <c r="N19" s="2"/>
      <c r="O19" s="16" t="s">
        <v>19</v>
      </c>
    </row>
    <row r="20" spans="1:15" x14ac:dyDescent="0.2">
      <c r="B20" s="16" t="s">
        <v>20</v>
      </c>
      <c r="D20" s="31">
        <f>IF(D$19="omni","omni",D19+$H$3)</f>
        <v>0</v>
      </c>
      <c r="E20" s="16" t="s">
        <v>1</v>
      </c>
      <c r="F20" s="31">
        <f>IF(F$19="omni","omni",F19+$H$3)</f>
        <v>0</v>
      </c>
      <c r="G20" s="16" t="s">
        <v>1</v>
      </c>
      <c r="H20" s="31">
        <f>IF(H$19="omni","omni",H19+$H$3)</f>
        <v>0</v>
      </c>
      <c r="I20" s="16" t="s">
        <v>1</v>
      </c>
      <c r="J20" s="31">
        <f>IF(J$18="omni","omni",J19+$H$3)</f>
        <v>0</v>
      </c>
      <c r="K20" s="16" t="s">
        <v>1</v>
      </c>
      <c r="L20" s="31">
        <f>IF(L$18="omni","omni",L19+$H$3)</f>
        <v>0</v>
      </c>
      <c r="M20" s="16" t="s">
        <v>1</v>
      </c>
      <c r="N20" s="31">
        <f>IF(N$18="omni","omni",N19+$H$3)</f>
        <v>0</v>
      </c>
      <c r="O20" s="16" t="s">
        <v>1</v>
      </c>
    </row>
    <row r="21" spans="1:15" x14ac:dyDescent="0.2">
      <c r="A21" s="16" t="s">
        <v>21</v>
      </c>
      <c r="B21" s="16" t="s">
        <v>88</v>
      </c>
      <c r="D21" s="7">
        <f>IF(D$19="omni","omni",IF($G$12-D19&lt;0,$G$12-D19+360,$G$12-D19))</f>
        <v>0</v>
      </c>
      <c r="E21" s="16" t="s">
        <v>22</v>
      </c>
      <c r="F21" s="7">
        <f>IF(F$19="omni","omni",IF($G$12-F19&lt;0,$G$12-F19+360,$G$12-F19))</f>
        <v>0</v>
      </c>
      <c r="G21" s="16" t="s">
        <v>22</v>
      </c>
      <c r="H21" s="7">
        <f>IF(H$19="omni","omni",IF($G$12-H19&lt;0,$G$12-H19+360,$G$12-H19))</f>
        <v>0</v>
      </c>
      <c r="I21" s="16" t="s">
        <v>22</v>
      </c>
      <c r="J21" s="7">
        <f>IF(J$18="omni","omni",IF($G$12-J19&lt;0,$G$12-J19+360,$G$12-J19))</f>
        <v>0</v>
      </c>
      <c r="K21" s="16" t="s">
        <v>22</v>
      </c>
      <c r="L21" s="7">
        <f>IF(L$18="omni","omni",IF($G$12-L19&lt;0,$G$12-L19+360,$G$12-L19))</f>
        <v>0</v>
      </c>
      <c r="M21" s="16" t="s">
        <v>22</v>
      </c>
      <c r="N21" s="7">
        <f>IF(N$18="omni","omni",IF($G$12-N19&lt;0,$G$12-N19+360,$G$12-N19))</f>
        <v>0</v>
      </c>
      <c r="O21" s="16" t="s">
        <v>22</v>
      </c>
    </row>
    <row r="22" spans="1:15" s="23" customFormat="1" x14ac:dyDescent="0.2">
      <c r="A22" s="23" t="s">
        <v>23</v>
      </c>
      <c r="B22" s="23" t="s">
        <v>89</v>
      </c>
      <c r="D22" s="8">
        <f>D18-ABS(D23)</f>
        <v>0</v>
      </c>
      <c r="E22" s="23" t="s">
        <v>24</v>
      </c>
      <c r="F22" s="8">
        <f>F18-ABS(F23)</f>
        <v>0</v>
      </c>
      <c r="G22" s="23" t="s">
        <v>24</v>
      </c>
      <c r="H22" s="8">
        <f>H18-ABS(H23)</f>
        <v>0</v>
      </c>
      <c r="I22" s="23" t="s">
        <v>24</v>
      </c>
      <c r="J22" s="8">
        <f>J18-ABS(J23)</f>
        <v>0</v>
      </c>
      <c r="K22" s="23" t="s">
        <v>24</v>
      </c>
      <c r="L22" s="8">
        <f>L18-ABS(L23)</f>
        <v>0</v>
      </c>
      <c r="M22" s="23" t="s">
        <v>24</v>
      </c>
      <c r="N22" s="8">
        <f>N18-ABS(N23)</f>
        <v>0</v>
      </c>
      <c r="O22" s="23" t="s">
        <v>24</v>
      </c>
    </row>
    <row r="23" spans="1:15" s="24" customFormat="1" x14ac:dyDescent="0.2">
      <c r="A23" s="24" t="s">
        <v>25</v>
      </c>
      <c r="B23" s="24" t="s">
        <v>90</v>
      </c>
      <c r="D23" s="4"/>
      <c r="E23" s="24" t="s">
        <v>24</v>
      </c>
      <c r="F23" s="4"/>
      <c r="G23" s="24" t="s">
        <v>24</v>
      </c>
      <c r="H23" s="4"/>
      <c r="I23" s="24" t="s">
        <v>24</v>
      </c>
      <c r="J23" s="4"/>
      <c r="K23" s="24" t="s">
        <v>24</v>
      </c>
      <c r="L23" s="4"/>
      <c r="M23" s="24" t="s">
        <v>24</v>
      </c>
      <c r="N23" s="4"/>
      <c r="O23" s="24" t="s">
        <v>24</v>
      </c>
    </row>
    <row r="24" spans="1:15" x14ac:dyDescent="0.2">
      <c r="A24" s="16" t="s">
        <v>26</v>
      </c>
      <c r="B24" s="16" t="s">
        <v>27</v>
      </c>
      <c r="D24" s="2"/>
      <c r="E24" s="16" t="s">
        <v>22</v>
      </c>
      <c r="F24" s="2"/>
      <c r="G24" s="16" t="s">
        <v>22</v>
      </c>
      <c r="H24" s="2"/>
      <c r="I24" s="16" t="s">
        <v>22</v>
      </c>
      <c r="J24" s="2"/>
      <c r="K24" s="16" t="s">
        <v>22</v>
      </c>
      <c r="L24" s="2"/>
      <c r="M24" s="16" t="s">
        <v>22</v>
      </c>
      <c r="N24" s="2"/>
      <c r="O24" s="16" t="s">
        <v>22</v>
      </c>
    </row>
    <row r="25" spans="1:15" s="24" customFormat="1" x14ac:dyDescent="0.2">
      <c r="A25" s="24" t="s">
        <v>28</v>
      </c>
      <c r="B25" s="24" t="s">
        <v>91</v>
      </c>
      <c r="D25" s="3"/>
      <c r="E25" s="24" t="s">
        <v>24</v>
      </c>
      <c r="F25" s="3"/>
      <c r="G25" s="24" t="s">
        <v>24</v>
      </c>
      <c r="H25" s="3"/>
      <c r="I25" s="24" t="s">
        <v>24</v>
      </c>
      <c r="J25" s="3"/>
      <c r="K25" s="24" t="s">
        <v>24</v>
      </c>
      <c r="L25" s="3"/>
      <c r="M25" s="24" t="s">
        <v>24</v>
      </c>
      <c r="N25" s="3"/>
      <c r="O25" s="24" t="s">
        <v>24</v>
      </c>
    </row>
    <row r="26" spans="1:15" x14ac:dyDescent="0.2">
      <c r="A26" s="16" t="s">
        <v>29</v>
      </c>
      <c r="B26" s="16" t="s">
        <v>30</v>
      </c>
      <c r="D26" s="2"/>
      <c r="E26" s="16" t="s">
        <v>31</v>
      </c>
      <c r="F26" s="2"/>
      <c r="G26" s="16" t="s">
        <v>31</v>
      </c>
      <c r="H26" s="2"/>
      <c r="I26" s="16" t="s">
        <v>31</v>
      </c>
      <c r="J26" s="2"/>
      <c r="K26" s="16" t="s">
        <v>31</v>
      </c>
      <c r="L26" s="2"/>
      <c r="M26" s="16" t="s">
        <v>31</v>
      </c>
      <c r="N26" s="2"/>
      <c r="O26" s="16" t="s">
        <v>31</v>
      </c>
    </row>
    <row r="27" spans="1:15" x14ac:dyDescent="0.2">
      <c r="A27" s="24" t="s">
        <v>32</v>
      </c>
      <c r="B27" s="24" t="s">
        <v>33</v>
      </c>
      <c r="C27" s="24"/>
      <c r="D27" s="3"/>
      <c r="F27" s="3"/>
      <c r="H27" s="3"/>
      <c r="J27" s="3"/>
      <c r="L27" s="3"/>
      <c r="N27" s="3"/>
    </row>
    <row r="28" spans="1:15" x14ac:dyDescent="0.2">
      <c r="A28" s="24"/>
      <c r="B28" s="24" t="s">
        <v>62</v>
      </c>
      <c r="C28" s="24"/>
      <c r="D28" s="3"/>
      <c r="F28" s="3"/>
      <c r="H28" s="3"/>
      <c r="J28" s="3"/>
      <c r="L28" s="3"/>
      <c r="N28" s="3"/>
    </row>
    <row r="29" spans="1:15" x14ac:dyDescent="0.2">
      <c r="B29" s="24" t="s">
        <v>34</v>
      </c>
      <c r="C29" s="24"/>
      <c r="D29" s="3"/>
      <c r="F29" s="3"/>
      <c r="H29" s="3"/>
      <c r="J29" s="3"/>
      <c r="L29" s="3"/>
      <c r="N29" s="3"/>
    </row>
    <row r="30" spans="1:15" x14ac:dyDescent="0.2">
      <c r="B30" s="24" t="s">
        <v>63</v>
      </c>
      <c r="C30" s="24"/>
      <c r="D30" s="3"/>
      <c r="F30" s="3"/>
      <c r="H30" s="3"/>
      <c r="J30" s="3"/>
      <c r="L30" s="3"/>
      <c r="N30" s="3"/>
    </row>
    <row r="31" spans="1:15" x14ac:dyDescent="0.2">
      <c r="B31" s="24" t="s">
        <v>35</v>
      </c>
      <c r="C31" s="24"/>
      <c r="D31" s="3"/>
      <c r="F31" s="3"/>
      <c r="H31" s="3"/>
      <c r="J31" s="3"/>
      <c r="L31" s="3"/>
      <c r="N31" s="3"/>
    </row>
    <row r="32" spans="1:15" s="24" customFormat="1" x14ac:dyDescent="0.2">
      <c r="A32" s="24" t="s">
        <v>32</v>
      </c>
      <c r="B32" s="24" t="s">
        <v>36</v>
      </c>
      <c r="D32" s="9">
        <f>SUM(D27:D31)</f>
        <v>0</v>
      </c>
      <c r="E32" s="24" t="s">
        <v>24</v>
      </c>
      <c r="F32" s="9">
        <f>SUM(F27:F31)</f>
        <v>0</v>
      </c>
      <c r="G32" s="24" t="s">
        <v>24</v>
      </c>
      <c r="H32" s="9">
        <f>SUM(H27:H31)</f>
        <v>0</v>
      </c>
      <c r="I32" s="24" t="s">
        <v>24</v>
      </c>
      <c r="J32" s="9">
        <f>SUM(J27:J31)</f>
        <v>0</v>
      </c>
      <c r="K32" s="24" t="s">
        <v>24</v>
      </c>
      <c r="L32" s="9">
        <f>SUM(L27:L31)</f>
        <v>0</v>
      </c>
      <c r="M32" s="24" t="s">
        <v>24</v>
      </c>
      <c r="N32" s="9">
        <f>SUM(N27:N31)</f>
        <v>0</v>
      </c>
      <c r="O32" s="24" t="s">
        <v>24</v>
      </c>
    </row>
    <row r="33" spans="1:16" x14ac:dyDescent="0.2">
      <c r="A33" s="16" t="s">
        <v>37</v>
      </c>
      <c r="B33" s="16" t="s">
        <v>38</v>
      </c>
      <c r="D33" s="10">
        <f>D26*(10^(D32/10))</f>
        <v>0</v>
      </c>
      <c r="E33" s="16" t="s">
        <v>31</v>
      </c>
      <c r="F33" s="10">
        <f>F26*(10^(F32/10))</f>
        <v>0</v>
      </c>
      <c r="G33" s="16" t="s">
        <v>31</v>
      </c>
      <c r="H33" s="10">
        <f>H26*(10^(H32/10))</f>
        <v>0</v>
      </c>
      <c r="I33" s="16" t="s">
        <v>31</v>
      </c>
      <c r="J33" s="10">
        <f>J26*(10^(J32/10))</f>
        <v>0</v>
      </c>
      <c r="K33" s="16" t="s">
        <v>31</v>
      </c>
      <c r="L33" s="10">
        <f>L26*(10^(L32/10))</f>
        <v>0</v>
      </c>
      <c r="M33" s="16" t="s">
        <v>31</v>
      </c>
      <c r="N33" s="10">
        <f>N26*(10^(N32/10))</f>
        <v>0</v>
      </c>
      <c r="O33" s="16" t="s">
        <v>31</v>
      </c>
    </row>
    <row r="34" spans="1:16" s="25" customFormat="1" x14ac:dyDescent="0.2">
      <c r="A34" s="25" t="s">
        <v>39</v>
      </c>
      <c r="B34" s="25" t="s">
        <v>40</v>
      </c>
      <c r="D34" s="11">
        <f>D33*(10^(D18/10))</f>
        <v>0</v>
      </c>
      <c r="E34" s="25" t="s">
        <v>31</v>
      </c>
      <c r="F34" s="11">
        <f>F33*(10^(F18/10))</f>
        <v>0</v>
      </c>
      <c r="G34" s="25" t="s">
        <v>31</v>
      </c>
      <c r="H34" s="11">
        <f>H33*(10^(H18/10))</f>
        <v>0</v>
      </c>
      <c r="I34" s="25" t="s">
        <v>31</v>
      </c>
      <c r="J34" s="11">
        <f>J33*(10^(J18/10))</f>
        <v>0</v>
      </c>
      <c r="K34" s="25" t="s">
        <v>31</v>
      </c>
      <c r="L34" s="11">
        <f>L33*(10^(L18/10))</f>
        <v>0</v>
      </c>
      <c r="M34" s="25" t="s">
        <v>31</v>
      </c>
      <c r="N34" s="11">
        <f>N33*(10^(N18/10))</f>
        <v>0</v>
      </c>
      <c r="O34" s="25" t="s">
        <v>31</v>
      </c>
    </row>
    <row r="35" spans="1:16" x14ac:dyDescent="0.2">
      <c r="A35" s="16" t="s">
        <v>41</v>
      </c>
      <c r="B35" s="16" t="s">
        <v>92</v>
      </c>
      <c r="D35" s="12">
        <f>D34*(10^((D23+D25)/10))</f>
        <v>0</v>
      </c>
      <c r="E35" s="16" t="s">
        <v>31</v>
      </c>
      <c r="F35" s="12">
        <f>F34*(10^((F23+F25)/10))</f>
        <v>0</v>
      </c>
      <c r="G35" s="16" t="s">
        <v>31</v>
      </c>
      <c r="H35" s="12">
        <f>H34*(10^((H23+H25)/10))</f>
        <v>0</v>
      </c>
      <c r="I35" s="16" t="s">
        <v>31</v>
      </c>
      <c r="J35" s="12">
        <f>J34*(10^((J23+J25)/10))</f>
        <v>0</v>
      </c>
      <c r="K35" s="16" t="s">
        <v>31</v>
      </c>
      <c r="L35" s="12">
        <f>L34*(10^((L23+L25)/10))</f>
        <v>0</v>
      </c>
      <c r="M35" s="16" t="s">
        <v>31</v>
      </c>
      <c r="N35" s="12">
        <f>N34*(10^((N23+N25)/10))</f>
        <v>0</v>
      </c>
      <c r="O35" s="16" t="s">
        <v>31</v>
      </c>
      <c r="P35" s="26">
        <f>SUM(D35+F35+H35+J35+L35+N35)</f>
        <v>0</v>
      </c>
    </row>
    <row r="36" spans="1:16" x14ac:dyDescent="0.2">
      <c r="D36" s="27"/>
      <c r="F36" s="27"/>
      <c r="H36" s="27"/>
    </row>
    <row r="37" spans="1:16" ht="12.75" x14ac:dyDescent="0.2">
      <c r="B37" s="55" t="s">
        <v>73</v>
      </c>
      <c r="C37" s="55"/>
      <c r="D37" s="39"/>
      <c r="F37" s="27"/>
      <c r="H37" s="39"/>
    </row>
    <row r="38" spans="1:16" ht="12.75" x14ac:dyDescent="0.2">
      <c r="B38" s="55" t="s">
        <v>73</v>
      </c>
      <c r="C38" s="55"/>
      <c r="D38" s="39"/>
      <c r="F38" s="27"/>
      <c r="H38" s="39"/>
    </row>
    <row r="39" spans="1:16" x14ac:dyDescent="0.2">
      <c r="C39" s="16" t="s">
        <v>67</v>
      </c>
      <c r="D39" s="32" t="e">
        <f>10^((10*LOG($D$33)-$D$28-$D$29)/10)</f>
        <v>#NUM!</v>
      </c>
      <c r="F39" s="32" t="e">
        <f>10^((10*LOG($F$33)-$F$28-$F$29)/10)</f>
        <v>#NUM!</v>
      </c>
      <c r="H39" s="32" t="e">
        <f>10^((10*LOG($H$33)-$H$28-$H$29)/10)</f>
        <v>#NUM!</v>
      </c>
      <c r="J39" s="32" t="e">
        <f>10^((10*LOG($J$33)-$J$28-$J$29)/10)</f>
        <v>#NUM!</v>
      </c>
      <c r="L39" s="32" t="e">
        <f>10^((10*LOG($L$33)-$L$28-$L$29)/10)</f>
        <v>#NUM!</v>
      </c>
      <c r="N39" s="32" t="e">
        <f>10^((10*LOG($N$33)-$N$28-$N$29)/10)</f>
        <v>#NUM!</v>
      </c>
    </row>
    <row r="40" spans="1:16" x14ac:dyDescent="0.2">
      <c r="D40" s="32" t="e">
        <f>10^((10*LOG($D$33)-$D$28-$D$29-$D$30)/10)</f>
        <v>#NUM!</v>
      </c>
      <c r="F40" s="32" t="e">
        <f>10^((10*LOG($F$33)-$F$28-$F$29-$F$30)/10)</f>
        <v>#NUM!</v>
      </c>
      <c r="H40" s="32" t="e">
        <f>10^((10*LOG($H$33)-$H$28-$H$29-$H$30)/10)</f>
        <v>#NUM!</v>
      </c>
      <c r="J40" s="32" t="e">
        <f>10^((10*LOG($J$33)-$J$28-$J$29-$J$30)/10)</f>
        <v>#NUM!</v>
      </c>
      <c r="L40" s="32" t="e">
        <f>10^((10*LOG($L$33)-$L$28-$L$29-$L$30)/10)</f>
        <v>#NUM!</v>
      </c>
      <c r="N40" s="32" t="e">
        <f>10^((10*LOG($N$33)-$N$28-$N$29-$N$30)/10)</f>
        <v>#NUM!</v>
      </c>
    </row>
    <row r="42" spans="1:16" x14ac:dyDescent="0.2">
      <c r="B42" s="16" t="s">
        <v>68</v>
      </c>
    </row>
    <row r="43" spans="1:16" x14ac:dyDescent="0.2">
      <c r="F43" s="28"/>
      <c r="G43" s="28"/>
      <c r="H43" s="28"/>
    </row>
    <row r="44" spans="1:16" x14ac:dyDescent="0.2">
      <c r="F44" s="28"/>
      <c r="G44" s="28"/>
      <c r="H44" s="28"/>
    </row>
    <row r="45" spans="1:16" x14ac:dyDescent="0.2">
      <c r="F45" s="28"/>
      <c r="G45" s="28"/>
      <c r="H45" s="17" t="s">
        <v>96</v>
      </c>
    </row>
    <row r="46" spans="1:16" x14ac:dyDescent="0.2">
      <c r="F46" s="28"/>
      <c r="G46" s="28"/>
      <c r="H46" s="28"/>
    </row>
    <row r="47" spans="1:16" x14ac:dyDescent="0.2">
      <c r="F47" s="18" t="s">
        <v>42</v>
      </c>
      <c r="G47" s="28"/>
      <c r="H47" s="28"/>
    </row>
    <row r="48" spans="1:16" x14ac:dyDescent="0.2">
      <c r="B48" s="16" t="s">
        <v>71</v>
      </c>
      <c r="H48" s="16" t="s">
        <v>43</v>
      </c>
    </row>
    <row r="49" spans="2:9" x14ac:dyDescent="0.2">
      <c r="D49" s="16" t="s">
        <v>44</v>
      </c>
    </row>
    <row r="50" spans="2:9" x14ac:dyDescent="0.2">
      <c r="B50" s="34"/>
      <c r="C50" s="16" t="s">
        <v>94</v>
      </c>
      <c r="D50" s="16" t="s">
        <v>45</v>
      </c>
      <c r="H50" s="13">
        <f>B50*3280.84</f>
        <v>0</v>
      </c>
    </row>
    <row r="51" spans="2:9" x14ac:dyDescent="0.2">
      <c r="B51" s="10">
        <f>SUM(E8:F9)*3.280839895</f>
        <v>0</v>
      </c>
      <c r="C51" s="16" t="s">
        <v>82</v>
      </c>
      <c r="D51" s="16" t="s">
        <v>46</v>
      </c>
      <c r="H51" s="14">
        <f>B51-B52</f>
        <v>0</v>
      </c>
    </row>
    <row r="52" spans="2:9" x14ac:dyDescent="0.2">
      <c r="B52" s="35"/>
      <c r="C52" s="16" t="s">
        <v>95</v>
      </c>
      <c r="D52" s="16" t="s">
        <v>47</v>
      </c>
      <c r="F52" s="26" t="e">
        <f>DEGREES(ATAN(H51/H50))</f>
        <v>#DIV/0!</v>
      </c>
      <c r="G52" s="16" t="s">
        <v>22</v>
      </c>
    </row>
    <row r="53" spans="2:9" x14ac:dyDescent="0.2">
      <c r="B53" s="29"/>
      <c r="D53" s="52" t="s">
        <v>64</v>
      </c>
      <c r="E53" s="52"/>
      <c r="F53" s="52"/>
      <c r="G53" s="52"/>
      <c r="H53" s="52"/>
    </row>
    <row r="54" spans="2:9" x14ac:dyDescent="0.2">
      <c r="B54" s="29"/>
      <c r="D54" s="52" t="s">
        <v>65</v>
      </c>
      <c r="E54" s="52"/>
      <c r="F54" s="52"/>
      <c r="G54" s="52"/>
      <c r="H54" s="52"/>
    </row>
    <row r="55" spans="2:9" x14ac:dyDescent="0.2">
      <c r="B55" s="18" t="s">
        <v>48</v>
      </c>
    </row>
    <row r="56" spans="2:9" x14ac:dyDescent="0.2">
      <c r="C56" s="17" t="s">
        <v>56</v>
      </c>
      <c r="D56" s="15">
        <f>IF(D24=0,0,$F$52-D24*COS(RADIANS($G$12-D19)))</f>
        <v>0</v>
      </c>
      <c r="F56" s="15">
        <f>IF(F24=0,0,$F$52-F24*COS(RADIANS($G$12-F19)))</f>
        <v>0</v>
      </c>
      <c r="H56" s="15">
        <f>IF(H24=0,0,$F$52-H24*COS(RADIANS($G$12-H19)))</f>
        <v>0</v>
      </c>
    </row>
    <row r="57" spans="2:9" x14ac:dyDescent="0.2">
      <c r="C57" s="17" t="s">
        <v>49</v>
      </c>
      <c r="D57" s="15">
        <f>IF(D56&lt;0,360+D56,0+D56)</f>
        <v>0</v>
      </c>
      <c r="E57" s="16" t="s">
        <v>22</v>
      </c>
      <c r="F57" s="15">
        <f>IF(F56&lt;0,360+F56,0+F56)</f>
        <v>0</v>
      </c>
      <c r="G57" s="16" t="s">
        <v>22</v>
      </c>
      <c r="H57" s="15">
        <f>IF(H56&lt;0,360+H56,0+H56)</f>
        <v>0</v>
      </c>
      <c r="I57" s="16" t="s">
        <v>22</v>
      </c>
    </row>
    <row r="58" spans="2:9" x14ac:dyDescent="0.2">
      <c r="C58" s="17"/>
      <c r="D58" s="30"/>
      <c r="F58" s="30"/>
      <c r="H58" s="30"/>
    </row>
    <row r="59" spans="2:9" x14ac:dyDescent="0.2">
      <c r="B59" s="16" t="s">
        <v>50</v>
      </c>
    </row>
    <row r="60" spans="2:9" x14ac:dyDescent="0.2">
      <c r="B60" s="16" t="s">
        <v>93</v>
      </c>
    </row>
    <row r="61" spans="2:9" x14ac:dyDescent="0.2">
      <c r="B61" s="16" t="s">
        <v>69</v>
      </c>
    </row>
    <row r="62" spans="2:9" x14ac:dyDescent="0.2">
      <c r="B62" s="16" t="s">
        <v>51</v>
      </c>
    </row>
    <row r="63" spans="2:9" x14ac:dyDescent="0.2">
      <c r="B63" s="16" t="s">
        <v>52</v>
      </c>
    </row>
    <row r="65" spans="2:2" x14ac:dyDescent="0.2">
      <c r="B65" s="16" t="s">
        <v>53</v>
      </c>
    </row>
    <row r="66" spans="2:2" x14ac:dyDescent="0.2">
      <c r="B66" s="16" t="s">
        <v>54</v>
      </c>
    </row>
    <row r="68" spans="2:2" x14ac:dyDescent="0.2">
      <c r="B68" s="16" t="s">
        <v>60</v>
      </c>
    </row>
    <row r="69" spans="2:2" x14ac:dyDescent="0.2">
      <c r="B69" s="18" t="s">
        <v>57</v>
      </c>
    </row>
    <row r="71" spans="2:2" x14ac:dyDescent="0.2">
      <c r="B71" s="16" t="s">
        <v>55</v>
      </c>
    </row>
  </sheetData>
  <sheetProtection algorithmName="SHA-512" hashValue="/07/nVY/DqxrzN87whr5L5o+mO97ISbFedlRLCTVZsEDk+igAWouAwK0/g9uavV1gnCpeeEbkeYyeYVO9sTidw==" saltValue="FSzqJsWt3Zvd+Cu+NFPe2Q==" spinCount="100000" sheet="1" insertColumns="0" selectLockedCells="1"/>
  <mergeCells count="17">
    <mergeCell ref="D54:H54"/>
    <mergeCell ref="E10:F10"/>
    <mergeCell ref="A12:C12"/>
    <mergeCell ref="E12:F12"/>
    <mergeCell ref="E13:F13"/>
    <mergeCell ref="E14:F14"/>
    <mergeCell ref="D53:H53"/>
    <mergeCell ref="B10:C10"/>
    <mergeCell ref="B37:C37"/>
    <mergeCell ref="B38:C38"/>
    <mergeCell ref="D4:G4"/>
    <mergeCell ref="E6:F6"/>
    <mergeCell ref="E7:F7"/>
    <mergeCell ref="E8:F8"/>
    <mergeCell ref="B9:C9"/>
    <mergeCell ref="E9:F9"/>
    <mergeCell ref="B8:C8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9" sqref="F39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4"/>
  <sheetViews>
    <sheetView workbookViewId="0">
      <selection activeCell="C28" sqref="C28"/>
    </sheetView>
  </sheetViews>
  <sheetFormatPr defaultRowHeight="12.75" x14ac:dyDescent="0.2"/>
  <sheetData>
    <row r="24" spans="4:4" x14ac:dyDescent="0.2">
      <c r="D24" s="4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9" sqref="E29"/>
    </sheetView>
  </sheetViews>
  <sheetFormatPr defaultRowHeight="12.75" x14ac:dyDescent="0.2"/>
  <sheetData>
    <row r="1" spans="1:1" x14ac:dyDescent="0.2">
      <c r="A1" t="s">
        <v>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32" sqref="G32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Site inspection worksheet</vt:lpstr>
      <vt:lpstr>Applicant Comments</vt:lpstr>
      <vt:lpstr>+45° Antenna Pattern</vt:lpstr>
      <vt:lpstr>-45° Antenna Pattern</vt:lpstr>
      <vt:lpstr>SGRS Results</vt:lpstr>
    </vt:vector>
  </TitlesOfParts>
  <Company>NRAO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Paulette Woody</dc:creator>
  <cp:lastModifiedBy>Paulette W. Woody</cp:lastModifiedBy>
  <cp:lastPrinted>2011-05-24T13:44:27Z</cp:lastPrinted>
  <dcterms:created xsi:type="dcterms:W3CDTF">2006-04-25T17:23:04Z</dcterms:created>
  <dcterms:modified xsi:type="dcterms:W3CDTF">2017-01-20T16:25:18Z</dcterms:modified>
</cp:coreProperties>
</file>