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bfiler\www.gb.nrao.edu\content\nrqz\"/>
    </mc:Choice>
  </mc:AlternateContent>
  <workbookProtection workbookAlgorithmName="SHA-512" workbookHashValue="mjuPatLI61CDM5ioZqJQ3ZiHcoFzAyJy/tc0/qPLNLza/9sGsjPub97X5BWSJ8LvssDoTY/do6bfadFCHxj2Uw==" workbookSaltValue="+QMR/P3qomOVdU+tEOLe7w==" workbookSpinCount="100000" lockStructure="1"/>
  <bookViews>
    <workbookView xWindow="5085" yWindow="165" windowWidth="32205" windowHeight="11445" tabRatio="651"/>
  </bookViews>
  <sheets>
    <sheet name="Site inspection worksheet" sheetId="2" r:id="rId1"/>
    <sheet name="Applicant Comments" sheetId="5" r:id="rId2"/>
    <sheet name="ALPHA +45 antenna pattern" sheetId="3" r:id="rId3"/>
    <sheet name="ALPHA -45 antenna pattern" sheetId="8" r:id="rId4"/>
    <sheet name="BETA +45 antenna pattern" sheetId="4" r:id="rId5"/>
    <sheet name="BETA -45 antenna pattern" sheetId="9" r:id="rId6"/>
    <sheet name="GAMMA +45 antenna pattern" sheetId="6" r:id="rId7"/>
    <sheet name="GAMMA -45 antenna pattern" sheetId="10" r:id="rId8"/>
    <sheet name="DELTA +45 antenna pattern" sheetId="7" r:id="rId9"/>
    <sheet name="DELTA -45 antenna pattern" sheetId="11" r:id="rId10"/>
  </sheets>
  <calcPr calcId="162913"/>
</workbook>
</file>

<file path=xl/calcChain.xml><?xml version="1.0" encoding="utf-8"?>
<calcChain xmlns="http://schemas.openxmlformats.org/spreadsheetml/2006/main">
  <c r="AP12" i="2" l="1"/>
  <c r="AR12" i="2"/>
  <c r="AP13" i="2"/>
  <c r="AR13" i="2"/>
  <c r="AO14" i="2"/>
  <c r="AP14" i="2"/>
  <c r="AD12" i="2"/>
  <c r="AF12" i="2"/>
  <c r="AD13" i="2"/>
  <c r="AF13" i="2"/>
  <c r="AC14" i="2"/>
  <c r="AD14" i="2"/>
  <c r="R12" i="2" l="1"/>
  <c r="T12" i="2" l="1"/>
  <c r="AO12" i="2"/>
  <c r="AC12" i="2"/>
  <c r="AK9" i="2"/>
  <c r="AK8" i="2"/>
  <c r="AK7" i="2"/>
  <c r="AK2" i="2"/>
  <c r="Z9" i="2"/>
  <c r="Z8" i="2"/>
  <c r="Z7" i="2"/>
  <c r="Z2" i="2"/>
  <c r="O9" i="2"/>
  <c r="O8" i="2"/>
  <c r="O7" i="2"/>
  <c r="O2" i="2"/>
  <c r="AE12" i="2" l="1"/>
  <c r="AQ12" i="2"/>
  <c r="P22" i="2"/>
  <c r="P23" i="2"/>
  <c r="P24" i="2"/>
  <c r="P34" i="2"/>
  <c r="P35" i="2" s="1"/>
  <c r="P41" i="2" s="1"/>
  <c r="AS34" i="2"/>
  <c r="AS35" i="2" s="1"/>
  <c r="AS36" i="2" s="1"/>
  <c r="AS37" i="2" s="1"/>
  <c r="AQ34" i="2"/>
  <c r="AQ35" i="2" s="1"/>
  <c r="AQ36" i="2" s="1"/>
  <c r="AQ37" i="2" s="1"/>
  <c r="AO34" i="2"/>
  <c r="AO35" i="2" s="1"/>
  <c r="AO36" i="2" s="1"/>
  <c r="AO37" i="2" s="1"/>
  <c r="AM34" i="2"/>
  <c r="AM35" i="2" s="1"/>
  <c r="AM36" i="2" s="1"/>
  <c r="AM37" i="2" s="1"/>
  <c r="AS24" i="2"/>
  <c r="AQ24" i="2"/>
  <c r="AO24" i="2"/>
  <c r="AM24" i="2"/>
  <c r="AS23" i="2"/>
  <c r="AQ23" i="2"/>
  <c r="AO23" i="2"/>
  <c r="AM23" i="2"/>
  <c r="AS22" i="2"/>
  <c r="AQ22" i="2"/>
  <c r="AO22" i="2"/>
  <c r="AM22" i="2"/>
  <c r="AS40" i="2" l="1"/>
  <c r="AS41" i="2"/>
  <c r="AM40" i="2"/>
  <c r="AM41" i="2"/>
  <c r="AO40" i="2"/>
  <c r="AO41" i="2"/>
  <c r="AQ40" i="2"/>
  <c r="AQ41" i="2"/>
  <c r="P40" i="2"/>
  <c r="P36" i="2"/>
  <c r="P37" i="2" s="1"/>
  <c r="AG34" i="2"/>
  <c r="AG35" i="2" s="1"/>
  <c r="AE34" i="2"/>
  <c r="AE35" i="2" s="1"/>
  <c r="AC34" i="2"/>
  <c r="AC35" i="2" s="1"/>
  <c r="AA34" i="2"/>
  <c r="AA35" i="2" s="1"/>
  <c r="V34" i="2"/>
  <c r="V35" i="2" s="1"/>
  <c r="T34" i="2"/>
  <c r="T35" i="2" s="1"/>
  <c r="AG24" i="2"/>
  <c r="AE24" i="2"/>
  <c r="AC24" i="2"/>
  <c r="AA24" i="2"/>
  <c r="V24" i="2"/>
  <c r="T24" i="2"/>
  <c r="AG23" i="2"/>
  <c r="AE23" i="2"/>
  <c r="AC23" i="2"/>
  <c r="AA23" i="2"/>
  <c r="V23" i="2"/>
  <c r="T23" i="2"/>
  <c r="AG22" i="2"/>
  <c r="AE22" i="2"/>
  <c r="AC22" i="2"/>
  <c r="AA22" i="2"/>
  <c r="V22" i="2"/>
  <c r="T22" i="2"/>
  <c r="V40" i="2" l="1"/>
  <c r="V36" i="2"/>
  <c r="V37" i="2" s="1"/>
  <c r="V41" i="2"/>
  <c r="AC36" i="2"/>
  <c r="AC37" i="2" s="1"/>
  <c r="AE36" i="2"/>
  <c r="AE37" i="2" s="1"/>
  <c r="T41" i="2"/>
  <c r="T40" i="2"/>
  <c r="T36" i="2"/>
  <c r="T37" i="2" s="1"/>
  <c r="AA41" i="2"/>
  <c r="AA36" i="2"/>
  <c r="AA37" i="2" s="1"/>
  <c r="AA40" i="2"/>
  <c r="AG36" i="2"/>
  <c r="AG37" i="2" s="1"/>
  <c r="AG41" i="2"/>
  <c r="AG40" i="2"/>
  <c r="AC40" i="2"/>
  <c r="AC41" i="2"/>
  <c r="AE40" i="2"/>
  <c r="AE41" i="2"/>
  <c r="H10" i="2"/>
  <c r="H9" i="2"/>
  <c r="B57" i="2" l="1"/>
  <c r="R34" i="2" l="1"/>
  <c r="R35" i="2" s="1"/>
  <c r="R24" i="2"/>
  <c r="R23" i="2"/>
  <c r="R22" i="2"/>
  <c r="J34" i="2"/>
  <c r="J35" i="2" s="1"/>
  <c r="J24" i="2"/>
  <c r="J23" i="2"/>
  <c r="J22" i="2"/>
  <c r="R36" i="2" l="1"/>
  <c r="R37" i="2" s="1"/>
  <c r="R41" i="2"/>
  <c r="R40" i="2"/>
  <c r="J36" i="2"/>
  <c r="J37" i="2" s="1"/>
  <c r="J41" i="2"/>
  <c r="J40" i="2"/>
  <c r="D34" i="2"/>
  <c r="D35" i="2" s="1"/>
  <c r="H57" i="2"/>
  <c r="H56" i="2"/>
  <c r="H34" i="2"/>
  <c r="H35" i="2" s="1"/>
  <c r="F34" i="2"/>
  <c r="F35" i="2" s="1"/>
  <c r="H24" i="2"/>
  <c r="F24" i="2"/>
  <c r="D24" i="2"/>
  <c r="H23" i="2"/>
  <c r="F23" i="2"/>
  <c r="D23" i="2"/>
  <c r="H22" i="2"/>
  <c r="F22" i="2"/>
  <c r="D22" i="2"/>
  <c r="G14" i="2"/>
  <c r="G15" i="2" s="1"/>
  <c r="F36" i="2" l="1"/>
  <c r="F37" i="2" s="1"/>
  <c r="H41" i="2"/>
  <c r="D41" i="2"/>
  <c r="D40" i="2"/>
  <c r="H36" i="2"/>
  <c r="H37" i="2" s="1"/>
  <c r="H40" i="2"/>
  <c r="F40" i="2"/>
  <c r="F41" i="2"/>
  <c r="D36" i="2"/>
  <c r="D37" i="2" s="1"/>
  <c r="F58" i="2"/>
  <c r="J62" i="2" l="1"/>
  <c r="J63" i="2" s="1"/>
  <c r="F62" i="2"/>
  <c r="F63" i="2" s="1"/>
  <c r="H62" i="2"/>
  <c r="H63" i="2" s="1"/>
  <c r="AU37" i="2"/>
  <c r="D62" i="2"/>
  <c r="D63" i="2" s="1"/>
  <c r="AU38" i="2" l="1"/>
  <c r="R13" i="2"/>
  <c r="T13" i="2" l="1"/>
  <c r="AC13" i="2"/>
  <c r="AO13" i="2"/>
  <c r="T14" i="2"/>
  <c r="U14" i="2"/>
  <c r="AR14" i="2" l="1"/>
  <c r="K14" i="2"/>
  <c r="AF14" i="2"/>
  <c r="J14" i="2"/>
  <c r="AE14" i="2"/>
  <c r="AQ14" i="2"/>
  <c r="AQ13" i="2"/>
  <c r="AE13" i="2"/>
</calcChain>
</file>

<file path=xl/sharedStrings.xml><?xml version="1.0" encoding="utf-8"?>
<sst xmlns="http://schemas.openxmlformats.org/spreadsheetml/2006/main" count="418" uniqueCount="125">
  <si>
    <t>NRQZ#</t>
  </si>
  <si>
    <t>°Mag</t>
  </si>
  <si>
    <t>Frequency:</t>
  </si>
  <si>
    <t>MHz</t>
  </si>
  <si>
    <t>watts  at</t>
  </si>
  <si>
    <t>° True (Фd)</t>
  </si>
  <si>
    <t>° True</t>
  </si>
  <si>
    <t>Maximum Antenna Gain</t>
  </si>
  <si>
    <t>dBd</t>
  </si>
  <si>
    <t>°T</t>
  </si>
  <si>
    <t>Antenna Azimuth (Mag)</t>
  </si>
  <si>
    <t>Az to GBT on Antenna Pattern</t>
  </si>
  <si>
    <t>°</t>
  </si>
  <si>
    <t>dB</t>
  </si>
  <si>
    <t>Antenna Gain to GBT Below Maximum</t>
  </si>
  <si>
    <t>Mechanical Downtilt (Фbt)</t>
  </si>
  <si>
    <t>Loss to GBT Due to Mechanical Downtilt</t>
  </si>
  <si>
    <t>Transmitter Output Power</t>
  </si>
  <si>
    <t>watts</t>
  </si>
  <si>
    <t>System Losses:  Combiner/Duplexer</t>
  </si>
  <si>
    <t>Main Line</t>
  </si>
  <si>
    <t>Misc. connectors, etc.</t>
  </si>
  <si>
    <t>System Loss</t>
  </si>
  <si>
    <t>Power to Antenna (ix j)</t>
  </si>
  <si>
    <t>Main Beam Power (k x b)</t>
  </si>
  <si>
    <t>ERPd to GBT (l x (f + h)) or (I x (e - (h + j)))</t>
  </si>
  <si>
    <t>B</t>
  </si>
  <si>
    <t>Өd</t>
  </si>
  <si>
    <t>A</t>
  </si>
  <si>
    <t>Өd = Angle to 1st Obstacle</t>
  </si>
  <si>
    <t>A = Distance to 1st Obstacle in Feet</t>
  </si>
  <si>
    <t>B = Ant Ht AMSL minus Ht of 1st Obs</t>
  </si>
  <si>
    <t xml:space="preserve">Өd = arctan(B/A) = </t>
  </si>
  <si>
    <t>Effective mechanical downtilt adjustment:</t>
  </si>
  <si>
    <t>Effective Elevation Adjustment =</t>
  </si>
  <si>
    <t>Definitions:</t>
  </si>
  <si>
    <t>Фd = Azimuth to GBT</t>
  </si>
  <si>
    <t>Өd = Elevation to 1st obstacle (negative above horizon)</t>
  </si>
  <si>
    <t>Өbt = Elevation of antenna mechanical beam tilt (neg. above horizon)</t>
  </si>
  <si>
    <t>Note:  No adjustments for electrical beam tilt are required because</t>
  </si>
  <si>
    <t xml:space="preserve">          the pattern data already accounts for this</t>
  </si>
  <si>
    <t>Antenna Gain = HPAT(Eff AZ) + VPAT(Eff ELEV) + Max Gain</t>
  </si>
  <si>
    <t>Antenna Gain to GBT (b - │ f │)</t>
  </si>
  <si>
    <t>Effective Elevation = Өd - Өbt cos(Фd - Фbt) =</t>
  </si>
  <si>
    <t>Effective elevation on vertical pattern = Өd - Өbt cos(Фd - Фbt)   {IF ELEV&lt;0, then add 360}</t>
  </si>
  <si>
    <t>Magnetic Declination Correction</t>
  </si>
  <si>
    <t>° West</t>
  </si>
  <si>
    <t>Effective azimuth on horizontal pattern = Фd - Antenna Azimuth (True)   {If AZ&lt;0, then add 360}</t>
  </si>
  <si>
    <t>Antenna Azimuth (° True or "omni")</t>
  </si>
  <si>
    <t>Lightning Arrestor</t>
  </si>
  <si>
    <t>RF Filter</t>
  </si>
  <si>
    <t>A -Өd value indicates that the first obstacle is above the horizon</t>
  </si>
  <si>
    <t>A +Өd value indicaes that the first obstacle is below the horizon</t>
  </si>
  <si>
    <t>Power at output of duplexer</t>
  </si>
  <si>
    <t>Фbt = Azimuth of mechanical beam tilt (verticle)</t>
  </si>
  <si>
    <t>Enter 1st Obstacle Information provided by NRQZ office</t>
  </si>
  <si>
    <t>POLARIZATION Dual polarization</t>
  </si>
  <si>
    <t>TX AMSL (ft)</t>
  </si>
  <si>
    <t>(Value Only)</t>
  </si>
  <si>
    <t>(dd mm ss.s)</t>
  </si>
  <si>
    <t>Distance to 1st Obstacle (km)</t>
  </si>
  <si>
    <t>AMSL of 1st Obstacle (Ft)</t>
  </si>
  <si>
    <t>(12) AZ bearing toward the GBT from your fixed facility</t>
  </si>
  <si>
    <t>(17) This is the model number of your antenna and its associated ET</t>
  </si>
  <si>
    <t>(20) Equals your AZ + ~ 8° or 9° degrees more due to magnetic declination</t>
  </si>
  <si>
    <t>(25) Antenna gain at offset Vertical AZ bearing (within +/-  Row 24 values)</t>
  </si>
  <si>
    <t>(27) Values for system losses are to be indicated as a negative value</t>
  </si>
  <si>
    <t>(13) Specify the bandwidth allowance associated with this submission</t>
  </si>
  <si>
    <t>(18) Maximum antenna gain associated with specified antenna model number</t>
  </si>
  <si>
    <t xml:space="preserve">(19) Indicate the AZ bearing of each sector. </t>
  </si>
  <si>
    <t>(21) A calculated value of the Horizontal offset AZ bearing from your facility to GBT.</t>
  </si>
  <si>
    <t>(23) Antenna gain at offset Horizontal AZ bearing. If value in Row (19) indicates an AZ bearing between two values, provide the lesser attenuation.</t>
  </si>
  <si>
    <t>(24) Provide values only if using Mechanical Tilt AND site is not SCATTER diffraction limited!</t>
  </si>
  <si>
    <t>(26) Watts per transmitter or RRH.</t>
  </si>
  <si>
    <t>REVISION</t>
  </si>
  <si>
    <t>DATE of submission</t>
  </si>
  <si>
    <t>Alpha RRH1</t>
  </si>
  <si>
    <t>Alpha RRH2</t>
  </si>
  <si>
    <t>Alpha RRH 3</t>
  </si>
  <si>
    <t>Alpha RRH 4</t>
  </si>
  <si>
    <t>Beta RRH 1</t>
  </si>
  <si>
    <t>Beta RRH 2</t>
  </si>
  <si>
    <t>Beta RRH 3</t>
  </si>
  <si>
    <t>Beta RRH 4</t>
  </si>
  <si>
    <t>Gamma RRH 1</t>
  </si>
  <si>
    <t>Gamma RRH 2</t>
  </si>
  <si>
    <t>Gamma RRH 3</t>
  </si>
  <si>
    <t>Gamma RRH 4</t>
  </si>
  <si>
    <t>(16) Sector: This field is unlocked so the applicant can provide orientation utilized by dual polarization antenna configurations</t>
  </si>
  <si>
    <t>MCN Code</t>
  </si>
  <si>
    <t>eNB Code</t>
  </si>
  <si>
    <t>NRAO AERP (watts)</t>
  </si>
  <si>
    <t>Site Name</t>
  </si>
  <si>
    <t>Location</t>
  </si>
  <si>
    <t>City/State</t>
  </si>
  <si>
    <t>Declination</t>
  </si>
  <si>
    <t>Delta RRH 1</t>
  </si>
  <si>
    <t>Delta RRH 2</t>
  </si>
  <si>
    <t>Delta RRH 3</t>
  </si>
  <si>
    <t>Delta RRH 4</t>
  </si>
  <si>
    <t xml:space="preserve">(56 Distance to first obstacle as provided by the NRQZ office. </t>
  </si>
  <si>
    <t>(58) Height of first obstacle as provided by the NRQZ office.</t>
  </si>
  <si>
    <t>(62) Calculated AZ bearing on the vertical pattern based upon offset AZ bearing to GBT</t>
  </si>
  <si>
    <t>(63) Check the antenna pattern at this offset AZ bearing. If AZ bearing is between two values, provide the lesser attenuation.</t>
  </si>
  <si>
    <t>ALPHA</t>
  </si>
  <si>
    <t>BETA</t>
  </si>
  <si>
    <t>GAMMA</t>
  </si>
  <si>
    <t>DELTA</t>
  </si>
  <si>
    <t>GAMMA SECTOR</t>
  </si>
  <si>
    <t>DELTA SECTOR</t>
  </si>
  <si>
    <t>BETA SECTOR</t>
  </si>
  <si>
    <t>Antenna Type: Model and Port</t>
  </si>
  <si>
    <t>Antenna Type: Electrical DT Range</t>
  </si>
  <si>
    <t>Meters</t>
  </si>
  <si>
    <t>Feet</t>
  </si>
  <si>
    <t>Watts</t>
  </si>
  <si>
    <t>dBm</t>
  </si>
  <si>
    <t>www.ngdc.noaa.gov/geomag/calculators/magcalc.shtml#declination</t>
  </si>
  <si>
    <t>Latitude (N):</t>
  </si>
  <si>
    <t>Longitude (W):</t>
  </si>
  <si>
    <t>HAGL (centerline):</t>
  </si>
  <si>
    <t>AMSL</t>
  </si>
  <si>
    <t>ALPHA SECTOR</t>
  </si>
  <si>
    <t>Dominant Path</t>
  </si>
  <si>
    <t>Bandwidth (MHz)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</si>
</sst>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_);[Red]\(0.00\)"/>
  </numFmts>
  <fonts count="18" x14ac:knownFonts="1">
    <font>
      <sz val="10"/>
      <name val="Arial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b/>
      <sz val="9"/>
      <color theme="3" tint="-0.249977111117893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0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2" fontId="3" fillId="0" borderId="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164" fontId="5" fillId="2" borderId="1" xfId="0" applyNumberFormat="1" applyFont="1" applyFill="1" applyBorder="1" applyProtection="1"/>
    <xf numFmtId="164" fontId="1" fillId="2" borderId="1" xfId="0" applyNumberFormat="1" applyFont="1" applyFill="1" applyBorder="1" applyProtection="1"/>
    <xf numFmtId="2" fontId="2" fillId="2" borderId="1" xfId="0" applyNumberFormat="1" applyFont="1" applyFill="1" applyBorder="1" applyProtection="1"/>
    <xf numFmtId="165" fontId="3" fillId="2" borderId="1" xfId="0" applyNumberFormat="1" applyFont="1" applyFill="1" applyBorder="1" applyProtection="1"/>
    <xf numFmtId="2" fontId="1" fillId="2" borderId="2" xfId="0" applyNumberFormat="1" applyFont="1" applyFill="1" applyBorder="1" applyProtection="1"/>
    <xf numFmtId="2" fontId="4" fillId="2" borderId="1" xfId="0" applyNumberFormat="1" applyFont="1" applyFill="1" applyBorder="1" applyProtection="1"/>
    <xf numFmtId="2" fontId="1" fillId="2" borderId="1" xfId="0" applyNumberFormat="1" applyFont="1" applyFill="1" applyBorder="1" applyProtection="1"/>
    <xf numFmtId="1" fontId="1" fillId="2" borderId="1" xfId="0" applyNumberFormat="1" applyFont="1" applyFill="1" applyBorder="1" applyProtection="1"/>
    <xf numFmtId="0" fontId="1" fillId="2" borderId="2" xfId="0" applyFont="1" applyFill="1" applyBorder="1" applyProtection="1"/>
    <xf numFmtId="164" fontId="1" fillId="2" borderId="0" xfId="0" applyNumberFormat="1" applyFont="1" applyFill="1" applyAlignment="1" applyProtection="1">
      <alignment horizontal="right"/>
    </xf>
    <xf numFmtId="0" fontId="1" fillId="3" borderId="0" xfId="0" applyFont="1" applyFill="1" applyProtection="1"/>
    <xf numFmtId="0" fontId="1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left"/>
    </xf>
    <xf numFmtId="0" fontId="7" fillId="3" borderId="0" xfId="1" applyFill="1" applyAlignment="1" applyProtection="1">
      <alignment horizontal="left"/>
    </xf>
    <xf numFmtId="0" fontId="0" fillId="3" borderId="0" xfId="0" applyFill="1"/>
    <xf numFmtId="0" fontId="2" fillId="3" borderId="0" xfId="0" applyFont="1" applyFill="1" applyProtection="1"/>
    <xf numFmtId="0" fontId="3" fillId="3" borderId="0" xfId="0" applyFont="1" applyFill="1" applyProtection="1"/>
    <xf numFmtId="0" fontId="4" fillId="3" borderId="0" xfId="0" applyFont="1" applyFill="1" applyProtection="1"/>
    <xf numFmtId="2" fontId="1" fillId="3" borderId="0" xfId="0" applyNumberFormat="1" applyFont="1" applyFill="1" applyProtection="1"/>
    <xf numFmtId="2" fontId="1" fillId="3" borderId="0" xfId="0" applyNumberFormat="1" applyFont="1" applyFill="1" applyBorder="1" applyProtection="1"/>
    <xf numFmtId="0" fontId="1" fillId="3" borderId="0" xfId="0" applyFont="1" applyFill="1" applyAlignment="1" applyProtection="1"/>
    <xf numFmtId="0" fontId="1" fillId="3" borderId="0" xfId="0" applyFont="1" applyFill="1" applyBorder="1" applyProtection="1">
      <protection locked="0"/>
    </xf>
    <xf numFmtId="1" fontId="1" fillId="3" borderId="0" xfId="0" applyNumberFormat="1" applyFont="1" applyFill="1" applyAlignment="1" applyProtection="1">
      <alignment horizontal="right"/>
    </xf>
    <xf numFmtId="164" fontId="1" fillId="4" borderId="1" xfId="0" applyNumberFormat="1" applyFont="1" applyFill="1" applyBorder="1" applyProtection="1"/>
    <xf numFmtId="2" fontId="1" fillId="4" borderId="0" xfId="0" applyNumberFormat="1" applyFont="1" applyFill="1" applyBorder="1" applyProtection="1"/>
    <xf numFmtId="0" fontId="8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right"/>
      <protection locked="0"/>
    </xf>
    <xf numFmtId="0" fontId="1" fillId="0" borderId="2" xfId="0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2" fontId="7" fillId="3" borderId="0" xfId="1" applyNumberFormat="1" applyFill="1" applyBorder="1" applyAlignment="1" applyProtection="1"/>
    <xf numFmtId="0" fontId="11" fillId="3" borderId="0" xfId="1" applyFont="1" applyFill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Alignment="1" applyProtection="1"/>
    <xf numFmtId="0" fontId="12" fillId="3" borderId="0" xfId="0" applyFont="1" applyFill="1" applyProtection="1"/>
    <xf numFmtId="0" fontId="13" fillId="3" borderId="0" xfId="0" applyFont="1" applyFill="1" applyProtection="1"/>
    <xf numFmtId="15" fontId="10" fillId="3" borderId="0" xfId="0" applyNumberFormat="1" applyFont="1" applyFill="1" applyProtection="1"/>
    <xf numFmtId="0" fontId="14" fillId="3" borderId="0" xfId="0" applyFont="1" applyFill="1" applyProtection="1"/>
    <xf numFmtId="0" fontId="1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15" fillId="3" borderId="0" xfId="0" applyFont="1" applyFill="1" applyAlignment="1" applyProtection="1"/>
    <xf numFmtId="0" fontId="1" fillId="0" borderId="1" xfId="0" applyFont="1" applyFill="1" applyBorder="1" applyAlignment="1" applyProtection="1">
      <alignment horizontal="center"/>
      <protection locked="0"/>
    </xf>
    <xf numFmtId="0" fontId="10" fillId="3" borderId="0" xfId="0" applyFont="1" applyFill="1" applyProtection="1"/>
    <xf numFmtId="0" fontId="10" fillId="3" borderId="0" xfId="0" applyFont="1" applyFill="1" applyAlignment="1" applyProtection="1">
      <alignment horizontal="left"/>
    </xf>
    <xf numFmtId="0" fontId="7" fillId="3" borderId="0" xfId="1" applyFill="1" applyAlignment="1" applyProtection="1">
      <protection locked="0"/>
    </xf>
    <xf numFmtId="0" fontId="5" fillId="3" borderId="0" xfId="1" applyFont="1" applyFill="1" applyAlignment="1" applyProtection="1">
      <alignment horizontal="right"/>
      <protection locked="0"/>
    </xf>
    <xf numFmtId="0" fontId="1" fillId="0" borderId="3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/>
    </xf>
    <xf numFmtId="0" fontId="11" fillId="0" borderId="2" xfId="0" applyFont="1" applyFill="1" applyBorder="1" applyProtection="1">
      <protection locked="0"/>
    </xf>
    <xf numFmtId="0" fontId="16" fillId="0" borderId="2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</xf>
    <xf numFmtId="0" fontId="0" fillId="3" borderId="2" xfId="0" applyFill="1" applyBorder="1" applyAlignment="1" applyProtection="1">
      <alignment horizontal="right"/>
    </xf>
    <xf numFmtId="0" fontId="16" fillId="3" borderId="2" xfId="0" applyFont="1" applyFill="1" applyBorder="1" applyAlignment="1" applyProtection="1">
      <alignment horizontal="right"/>
    </xf>
    <xf numFmtId="0" fontId="15" fillId="3" borderId="0" xfId="0" applyFont="1" applyFill="1" applyProtection="1"/>
    <xf numFmtId="0" fontId="1" fillId="0" borderId="7" xfId="0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164" fontId="1" fillId="3" borderId="0" xfId="0" applyNumberFormat="1" applyFont="1" applyFill="1" applyProtection="1"/>
    <xf numFmtId="0" fontId="6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2" fontId="1" fillId="3" borderId="0" xfId="0" applyNumberFormat="1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15" fontId="17" fillId="3" borderId="0" xfId="0" applyNumberFormat="1" applyFont="1" applyFill="1" applyProtection="1"/>
    <xf numFmtId="164" fontId="1" fillId="3" borderId="4" xfId="0" applyNumberFormat="1" applyFont="1" applyFill="1" applyBorder="1" applyProtection="1"/>
    <xf numFmtId="164" fontId="1" fillId="3" borderId="5" xfId="0" applyNumberFormat="1" applyFont="1" applyFill="1" applyBorder="1" applyProtection="1"/>
    <xf numFmtId="0" fontId="1" fillId="3" borderId="6" xfId="0" applyFont="1" applyFill="1" applyBorder="1" applyProtection="1"/>
    <xf numFmtId="0" fontId="1" fillId="3" borderId="0" xfId="0" applyFont="1" applyFill="1" applyBorder="1" applyAlignment="1" applyProtection="1">
      <protection locked="0"/>
    </xf>
    <xf numFmtId="0" fontId="1" fillId="3" borderId="0" xfId="0" applyFont="1" applyFill="1" applyBorder="1" applyProtection="1"/>
    <xf numFmtId="0" fontId="12" fillId="3" borderId="0" xfId="0" applyFont="1" applyFill="1" applyBorder="1" applyProtection="1"/>
    <xf numFmtId="0" fontId="1" fillId="3" borderId="0" xfId="0" applyFont="1" applyFill="1" applyBorder="1" applyAlignment="1" applyProtection="1">
      <alignment horizontal="right"/>
    </xf>
    <xf numFmtId="0" fontId="7" fillId="3" borderId="0" xfId="1" applyFill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1DFF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48</xdr:row>
      <xdr:rowOff>76200</xdr:rowOff>
    </xdr:from>
    <xdr:to>
      <xdr:col>7</xdr:col>
      <xdr:colOff>590550</xdr:colOff>
      <xdr:row>52</xdr:row>
      <xdr:rowOff>152400</xdr:rowOff>
    </xdr:to>
    <xdr:sp macro="" textlink="">
      <xdr:nvSpPr>
        <xdr:cNvPr id="2051" name="AutoShape 1"/>
        <xdr:cNvSpPr>
          <a:spLocks noChangeArrowheads="1"/>
        </xdr:cNvSpPr>
      </xdr:nvSpPr>
      <xdr:spPr bwMode="auto">
        <a:xfrm rot="10800000" flipV="1">
          <a:off x="4000500" y="6076950"/>
          <a:ext cx="1733550" cy="685800"/>
        </a:xfrm>
        <a:prstGeom prst="rtTriangl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3"/>
  <sheetViews>
    <sheetView tabSelected="1" zoomScaleNormal="100" workbookViewId="0">
      <selection activeCell="E11" sqref="E11:F11"/>
    </sheetView>
  </sheetViews>
  <sheetFormatPr defaultRowHeight="12.75" x14ac:dyDescent="0.2"/>
  <cols>
    <col min="1" max="1" width="2.85546875" customWidth="1"/>
    <col min="2" max="2" width="9.7109375" customWidth="1"/>
    <col min="3" max="3" width="25.140625" customWidth="1"/>
    <col min="4" max="4" width="17.28515625" customWidth="1"/>
    <col min="5" max="5" width="5.7109375" customWidth="1"/>
    <col min="6" max="6" width="17.28515625" customWidth="1"/>
    <col min="7" max="7" width="6.85546875" customWidth="1"/>
    <col min="8" max="8" width="17.28515625" customWidth="1"/>
    <col min="9" max="9" width="5.7109375" customWidth="1"/>
    <col min="10" max="10" width="17.28515625" customWidth="1"/>
    <col min="11" max="11" width="5.7109375" customWidth="1"/>
    <col min="12" max="13" width="6.140625" bestFit="1" customWidth="1"/>
    <col min="14" max="14" width="9.7109375" customWidth="1"/>
    <col min="15" max="15" width="34" customWidth="1"/>
    <col min="16" max="16" width="17.28515625" customWidth="1"/>
    <col min="17" max="17" width="5.7109375" customWidth="1"/>
    <col min="18" max="18" width="17.28515625" customWidth="1"/>
    <col min="19" max="19" width="5.7109375" customWidth="1"/>
    <col min="20" max="20" width="17.28515625" customWidth="1"/>
    <col min="21" max="21" width="5.7109375" customWidth="1"/>
    <col min="22" max="22" width="17.28515625" customWidth="1"/>
    <col min="23" max="24" width="5.7109375" customWidth="1"/>
    <col min="25" max="25" width="9.7109375" customWidth="1"/>
    <col min="26" max="26" width="34.28515625" bestFit="1" customWidth="1"/>
    <col min="27" max="27" width="17.28515625" customWidth="1"/>
    <col min="28" max="28" width="5.7109375" customWidth="1"/>
    <col min="29" max="29" width="17.28515625" customWidth="1"/>
    <col min="30" max="30" width="5.7109375" customWidth="1"/>
    <col min="31" max="31" width="17.28515625" customWidth="1"/>
    <col min="32" max="32" width="5.7109375" customWidth="1"/>
    <col min="33" max="33" width="17.28515625" customWidth="1"/>
    <col min="34" max="35" width="5.7109375" customWidth="1"/>
    <col min="36" max="36" width="9.7109375" customWidth="1"/>
    <col min="37" max="37" width="34.28515625" bestFit="1" customWidth="1"/>
    <col min="38" max="38" width="5.7109375" customWidth="1"/>
    <col min="39" max="39" width="17.28515625" customWidth="1"/>
    <col min="40" max="40" width="5.7109375" customWidth="1"/>
    <col min="41" max="41" width="17.28515625" customWidth="1"/>
    <col min="42" max="42" width="5.7109375" customWidth="1"/>
    <col min="43" max="43" width="17.28515625" customWidth="1"/>
    <col min="44" max="44" width="5.7109375" customWidth="1"/>
    <col min="45" max="45" width="17.28515625" customWidth="1"/>
    <col min="46" max="46" width="5.7109375" customWidth="1"/>
  </cols>
  <sheetData>
    <row r="1" spans="1:49" s="16" customFormat="1" ht="20.25" x14ac:dyDescent="0.3">
      <c r="B1" s="41" t="s">
        <v>74</v>
      </c>
      <c r="C1" s="74">
        <v>44238</v>
      </c>
      <c r="H1" s="34"/>
      <c r="I1" s="16" t="s">
        <v>75</v>
      </c>
      <c r="J1" s="42"/>
      <c r="T1" s="20"/>
    </row>
    <row r="2" spans="1:49" s="16" customFormat="1" x14ac:dyDescent="0.2">
      <c r="B2" s="16" t="s">
        <v>0</v>
      </c>
      <c r="C2" s="5"/>
      <c r="N2" s="16" t="s">
        <v>0</v>
      </c>
      <c r="O2" s="56">
        <f>(C2)</f>
        <v>0</v>
      </c>
      <c r="T2" s="20"/>
      <c r="Y2" s="16" t="s">
        <v>0</v>
      </c>
      <c r="Z2" s="56">
        <f>(C2)</f>
        <v>0</v>
      </c>
      <c r="AJ2" s="16" t="s">
        <v>0</v>
      </c>
      <c r="AK2" s="56">
        <f>(C2)</f>
        <v>0</v>
      </c>
    </row>
    <row r="3" spans="1:49" s="16" customFormat="1" x14ac:dyDescent="0.2">
      <c r="C3" s="50"/>
      <c r="D3" s="50"/>
      <c r="G3" s="17" t="s">
        <v>45</v>
      </c>
      <c r="H3" s="52"/>
      <c r="I3" s="16" t="s">
        <v>46</v>
      </c>
      <c r="J3" s="36" t="s">
        <v>58</v>
      </c>
      <c r="K3" s="40"/>
      <c r="L3" s="40"/>
      <c r="M3" s="40"/>
      <c r="N3" s="40"/>
      <c r="O3" s="40"/>
      <c r="T3" s="20"/>
    </row>
    <row r="4" spans="1:49" s="16" customFormat="1" x14ac:dyDescent="0.2">
      <c r="B4" s="51"/>
      <c r="C4" s="81"/>
      <c r="D4" s="82"/>
      <c r="F4" s="26" t="s">
        <v>95</v>
      </c>
      <c r="G4" s="50" t="s">
        <v>117</v>
      </c>
      <c r="H4" s="78"/>
      <c r="I4" s="78"/>
      <c r="J4" s="78"/>
      <c r="K4" s="79"/>
      <c r="L4" s="80"/>
      <c r="M4" s="80"/>
      <c r="N4" s="80"/>
      <c r="O4" s="40"/>
      <c r="T4" s="20"/>
    </row>
    <row r="5" spans="1:49" s="16" customFormat="1" x14ac:dyDescent="0.2">
      <c r="B5" s="48"/>
      <c r="C5" s="49"/>
      <c r="D5" s="39"/>
      <c r="E5" s="39"/>
      <c r="G5" s="39"/>
      <c r="I5" s="19"/>
      <c r="K5" s="40"/>
      <c r="L5" s="40"/>
      <c r="M5" s="40"/>
      <c r="N5" s="40"/>
      <c r="O5" s="40"/>
      <c r="T5" s="20"/>
    </row>
    <row r="6" spans="1:49" s="16" customFormat="1" x14ac:dyDescent="0.2">
      <c r="C6" s="18"/>
      <c r="E6" s="19"/>
      <c r="F6" s="19"/>
      <c r="G6" s="19"/>
      <c r="H6" s="19"/>
      <c r="I6" s="19"/>
      <c r="T6" s="20"/>
      <c r="AW6" s="40"/>
    </row>
    <row r="7" spans="1:49" s="16" customFormat="1" x14ac:dyDescent="0.2">
      <c r="B7" s="16" t="s">
        <v>92</v>
      </c>
      <c r="C7" s="5"/>
      <c r="D7" s="17" t="s">
        <v>118</v>
      </c>
      <c r="E7" s="71"/>
      <c r="F7" s="71"/>
      <c r="G7" s="16" t="s">
        <v>59</v>
      </c>
      <c r="N7" s="16" t="s">
        <v>92</v>
      </c>
      <c r="O7" s="56">
        <f>(C7)</f>
        <v>0</v>
      </c>
      <c r="T7" s="20"/>
      <c r="Y7" s="16" t="s">
        <v>92</v>
      </c>
      <c r="Z7" s="56">
        <f>(C7)</f>
        <v>0</v>
      </c>
      <c r="AJ7" s="16" t="s">
        <v>92</v>
      </c>
      <c r="AK7" s="56">
        <f>(C7)</f>
        <v>0</v>
      </c>
      <c r="AW7" s="40"/>
    </row>
    <row r="8" spans="1:49" s="16" customFormat="1" ht="13.5" thickBot="1" x14ac:dyDescent="0.25">
      <c r="B8" s="16" t="s">
        <v>93</v>
      </c>
      <c r="C8" s="54"/>
      <c r="D8" s="17" t="s">
        <v>119</v>
      </c>
      <c r="E8" s="73"/>
      <c r="F8" s="73"/>
      <c r="G8" s="16" t="s">
        <v>59</v>
      </c>
      <c r="N8" s="16" t="s">
        <v>93</v>
      </c>
      <c r="O8" s="57">
        <f>(C8)</f>
        <v>0</v>
      </c>
      <c r="T8" s="20"/>
      <c r="Y8" s="16" t="s">
        <v>93</v>
      </c>
      <c r="Z8" s="57">
        <f>(C8)</f>
        <v>0</v>
      </c>
      <c r="AJ8" s="16" t="s">
        <v>93</v>
      </c>
      <c r="AK8" s="57">
        <f>(C8)</f>
        <v>0</v>
      </c>
      <c r="AW8" s="40"/>
    </row>
    <row r="9" spans="1:49" s="16" customFormat="1" ht="12.75" customHeight="1" thickBot="1" x14ac:dyDescent="0.25">
      <c r="B9" s="46" t="s">
        <v>94</v>
      </c>
      <c r="C9" s="55"/>
      <c r="D9" s="17" t="s">
        <v>121</v>
      </c>
      <c r="E9" s="71"/>
      <c r="F9" s="71"/>
      <c r="G9" s="16" t="s">
        <v>113</v>
      </c>
      <c r="H9" s="37">
        <f>SUM(E9*3.2808)</f>
        <v>0</v>
      </c>
      <c r="I9" s="16" t="s">
        <v>114</v>
      </c>
      <c r="J9" s="17" t="s">
        <v>89</v>
      </c>
      <c r="K9" s="66"/>
      <c r="L9" s="67"/>
      <c r="M9" s="68"/>
      <c r="N9" s="46" t="s">
        <v>94</v>
      </c>
      <c r="O9" s="58">
        <f>(C9)</f>
        <v>0</v>
      </c>
      <c r="T9" s="20"/>
      <c r="Y9" s="46" t="s">
        <v>94</v>
      </c>
      <c r="Z9" s="58">
        <f>(C9)</f>
        <v>0</v>
      </c>
      <c r="AJ9" s="46" t="s">
        <v>94</v>
      </c>
      <c r="AK9" s="58">
        <f>(C9)</f>
        <v>0</v>
      </c>
      <c r="AW9" s="40"/>
    </row>
    <row r="10" spans="1:49" s="16" customFormat="1" ht="13.5" thickBot="1" x14ac:dyDescent="0.25">
      <c r="B10" s="65"/>
      <c r="C10" s="65"/>
      <c r="D10" s="17" t="s">
        <v>120</v>
      </c>
      <c r="E10" s="71"/>
      <c r="F10" s="71"/>
      <c r="G10" s="16" t="s">
        <v>113</v>
      </c>
      <c r="H10" s="37">
        <f>SUM(E10*3.2808)</f>
        <v>0</v>
      </c>
      <c r="I10" s="16" t="s">
        <v>114</v>
      </c>
      <c r="J10" s="17" t="s">
        <v>90</v>
      </c>
      <c r="K10" s="66"/>
      <c r="L10" s="67"/>
      <c r="M10" s="68"/>
      <c r="N10" s="53"/>
      <c r="T10" s="20"/>
      <c r="AW10" s="40"/>
    </row>
    <row r="11" spans="1:49" s="16" customFormat="1" ht="12.75" customHeight="1" x14ac:dyDescent="0.2">
      <c r="B11" s="65"/>
      <c r="C11" s="65"/>
      <c r="D11" s="17" t="s">
        <v>2</v>
      </c>
      <c r="E11" s="71"/>
      <c r="F11" s="71"/>
      <c r="G11" s="16" t="s">
        <v>3</v>
      </c>
      <c r="T11" s="20"/>
      <c r="AW11" s="40"/>
    </row>
    <row r="12" spans="1:49" s="16" customFormat="1" ht="12" x14ac:dyDescent="0.2">
      <c r="R12" s="24">
        <f>SUM(D13)</f>
        <v>0</v>
      </c>
      <c r="S12" s="16" t="s">
        <v>115</v>
      </c>
      <c r="T12" s="62" t="e">
        <f>10*LOG(R12/0.001)</f>
        <v>#NUM!</v>
      </c>
      <c r="U12" s="16" t="s">
        <v>116</v>
      </c>
      <c r="AC12" s="24">
        <f t="shared" ref="AC12:AF14" si="0">R12</f>
        <v>0</v>
      </c>
      <c r="AD12" s="24" t="str">
        <f t="shared" si="0"/>
        <v>Watts</v>
      </c>
      <c r="AE12" s="24" t="e">
        <f t="shared" si="0"/>
        <v>#NUM!</v>
      </c>
      <c r="AF12" s="24" t="str">
        <f t="shared" si="0"/>
        <v>dBm</v>
      </c>
      <c r="AO12" s="24">
        <f t="shared" ref="AO12:AR14" si="1">R12</f>
        <v>0</v>
      </c>
      <c r="AP12" s="24" t="str">
        <f t="shared" si="1"/>
        <v>Watts</v>
      </c>
      <c r="AQ12" s="24" t="e">
        <f t="shared" si="1"/>
        <v>#NUM!</v>
      </c>
      <c r="AR12" s="24" t="str">
        <f t="shared" si="1"/>
        <v>dBm</v>
      </c>
      <c r="AW12" s="40"/>
    </row>
    <row r="13" spans="1:49" s="16" customFormat="1" ht="12.75" customHeight="1" thickBot="1" x14ac:dyDescent="0.25">
      <c r="A13" s="72" t="s">
        <v>91</v>
      </c>
      <c r="B13" s="72"/>
      <c r="C13" s="72"/>
      <c r="D13" s="47"/>
      <c r="E13" s="64" t="s">
        <v>4</v>
      </c>
      <c r="F13" s="64"/>
      <c r="G13" s="38"/>
      <c r="H13" s="16" t="s">
        <v>5</v>
      </c>
      <c r="I13" s="24"/>
      <c r="K13" s="62"/>
      <c r="R13" s="24">
        <f>SUM(AU37)</f>
        <v>0</v>
      </c>
      <c r="S13" s="16" t="s">
        <v>115</v>
      </c>
      <c r="T13" s="62" t="e">
        <f>10*LOG(R13/0.001)</f>
        <v>#NUM!</v>
      </c>
      <c r="U13" s="16" t="s">
        <v>116</v>
      </c>
      <c r="AC13" s="24">
        <f t="shared" si="0"/>
        <v>0</v>
      </c>
      <c r="AD13" s="24" t="str">
        <f t="shared" si="0"/>
        <v>Watts</v>
      </c>
      <c r="AE13" s="24" t="e">
        <f t="shared" si="0"/>
        <v>#NUM!</v>
      </c>
      <c r="AF13" s="24" t="str">
        <f t="shared" si="0"/>
        <v>dBm</v>
      </c>
      <c r="AO13" s="24">
        <f t="shared" si="1"/>
        <v>0</v>
      </c>
      <c r="AP13" s="24" t="str">
        <f t="shared" si="1"/>
        <v>Watts</v>
      </c>
      <c r="AQ13" s="24" t="e">
        <f t="shared" si="1"/>
        <v>#NUM!</v>
      </c>
      <c r="AR13" s="24" t="str">
        <f t="shared" si="1"/>
        <v>dBm</v>
      </c>
    </row>
    <row r="14" spans="1:49" s="16" customFormat="1" ht="13.5" thickBot="1" x14ac:dyDescent="0.25">
      <c r="C14" s="17" t="s">
        <v>124</v>
      </c>
      <c r="D14" s="47"/>
      <c r="E14" s="64" t="s">
        <v>4</v>
      </c>
      <c r="F14" s="64"/>
      <c r="G14" s="6">
        <f>G13</f>
        <v>0</v>
      </c>
      <c r="H14" s="16" t="s">
        <v>6</v>
      </c>
      <c r="I14" s="24"/>
      <c r="J14" s="75" t="e">
        <f t="shared" ref="J14:K14" si="2">T14</f>
        <v>#NUM!</v>
      </c>
      <c r="K14" s="76" t="e">
        <f t="shared" si="2"/>
        <v>#NUM!</v>
      </c>
      <c r="L14" s="77"/>
      <c r="O14" s="41"/>
      <c r="T14" s="62" t="e">
        <f>SUM(T12-T13)</f>
        <v>#NUM!</v>
      </c>
      <c r="U14" s="16" t="e">
        <f>IF(T12 &gt; T13,"Underlimit","Overlimit")</f>
        <v>#NUM!</v>
      </c>
      <c r="Z14" s="41"/>
      <c r="AC14" s="24">
        <f t="shared" si="0"/>
        <v>0</v>
      </c>
      <c r="AD14" s="24">
        <f t="shared" si="0"/>
        <v>0</v>
      </c>
      <c r="AE14" s="24" t="e">
        <f t="shared" si="0"/>
        <v>#NUM!</v>
      </c>
      <c r="AF14" s="24" t="e">
        <f t="shared" si="0"/>
        <v>#NUM!</v>
      </c>
      <c r="AK14" s="41"/>
      <c r="AO14" s="24">
        <f t="shared" si="1"/>
        <v>0</v>
      </c>
      <c r="AP14" s="24">
        <f t="shared" si="1"/>
        <v>0</v>
      </c>
      <c r="AQ14" s="24" t="e">
        <f t="shared" si="1"/>
        <v>#NUM!</v>
      </c>
      <c r="AR14" s="24" t="e">
        <f t="shared" si="1"/>
        <v>#NUM!</v>
      </c>
    </row>
    <row r="15" spans="1:49" s="16" customFormat="1" x14ac:dyDescent="0.2">
      <c r="C15" s="17" t="s">
        <v>123</v>
      </c>
      <c r="D15" s="47"/>
      <c r="E15" s="64" t="s">
        <v>4</v>
      </c>
      <c r="F15" s="64"/>
      <c r="G15" s="6">
        <f>G14</f>
        <v>0</v>
      </c>
      <c r="H15" s="16" t="s">
        <v>6</v>
      </c>
      <c r="K15" s="62"/>
      <c r="T15" s="20"/>
    </row>
    <row r="16" spans="1:49" s="16" customFormat="1" ht="13.5" thickBot="1" x14ac:dyDescent="0.25">
      <c r="T16" s="20"/>
    </row>
    <row r="17" spans="1:47" s="16" customFormat="1" ht="13.5" thickTop="1" thickBot="1" x14ac:dyDescent="0.25">
      <c r="B17" s="41" t="s">
        <v>122</v>
      </c>
      <c r="D17" s="60" t="s">
        <v>76</v>
      </c>
      <c r="F17" s="60" t="s">
        <v>77</v>
      </c>
      <c r="H17" s="60" t="s">
        <v>78</v>
      </c>
      <c r="J17" s="60" t="s">
        <v>79</v>
      </c>
      <c r="O17" s="41" t="s">
        <v>110</v>
      </c>
      <c r="P17" s="60" t="s">
        <v>80</v>
      </c>
      <c r="R17" s="60" t="s">
        <v>81</v>
      </c>
      <c r="T17" s="60" t="s">
        <v>82</v>
      </c>
      <c r="V17" s="60" t="s">
        <v>83</v>
      </c>
      <c r="Z17" s="41" t="s">
        <v>108</v>
      </c>
      <c r="AA17" s="60" t="s">
        <v>84</v>
      </c>
      <c r="AC17" s="60" t="s">
        <v>85</v>
      </c>
      <c r="AE17" s="60" t="s">
        <v>86</v>
      </c>
      <c r="AG17" s="60" t="s">
        <v>87</v>
      </c>
      <c r="AK17" s="41" t="s">
        <v>109</v>
      </c>
      <c r="AM17" s="60" t="s">
        <v>96</v>
      </c>
      <c r="AO17" s="60" t="s">
        <v>97</v>
      </c>
      <c r="AQ17" s="60" t="s">
        <v>98</v>
      </c>
      <c r="AS17" s="60" t="s">
        <v>99</v>
      </c>
      <c r="AU17" s="43" t="s">
        <v>88</v>
      </c>
    </row>
    <row r="18" spans="1:47" s="16" customFormat="1" ht="15.75" thickTop="1" x14ac:dyDescent="0.25">
      <c r="B18" s="16" t="s">
        <v>111</v>
      </c>
      <c r="D18" s="31"/>
      <c r="F18" s="31"/>
      <c r="H18" s="31"/>
      <c r="J18" s="31"/>
      <c r="O18" s="16" t="s">
        <v>111</v>
      </c>
      <c r="P18" s="31"/>
      <c r="R18" s="31"/>
      <c r="T18" s="31"/>
      <c r="V18" s="31"/>
      <c r="Z18" s="16" t="s">
        <v>111</v>
      </c>
      <c r="AA18" s="31"/>
      <c r="AC18" s="31"/>
      <c r="AE18" s="31"/>
      <c r="AG18" s="31"/>
      <c r="AK18" s="16" t="s">
        <v>111</v>
      </c>
      <c r="AM18" s="31"/>
      <c r="AO18" s="31"/>
      <c r="AQ18" s="31"/>
      <c r="AS18" s="31"/>
    </row>
    <row r="19" spans="1:47" s="16" customFormat="1" ht="15" x14ac:dyDescent="0.25">
      <c r="B19" s="59" t="s">
        <v>112</v>
      </c>
      <c r="D19" s="61"/>
      <c r="F19" s="61"/>
      <c r="H19" s="61"/>
      <c r="J19" s="61"/>
      <c r="O19" s="59" t="s">
        <v>112</v>
      </c>
      <c r="P19" s="61"/>
      <c r="R19" s="61"/>
      <c r="T19" s="61"/>
      <c r="V19" s="61"/>
      <c r="Z19" s="59" t="s">
        <v>112</v>
      </c>
      <c r="AA19" s="61"/>
      <c r="AC19" s="61"/>
      <c r="AE19" s="61"/>
      <c r="AG19" s="61"/>
      <c r="AK19" s="59" t="s">
        <v>112</v>
      </c>
      <c r="AM19" s="61"/>
      <c r="AO19" s="61"/>
      <c r="AQ19" s="61"/>
      <c r="AS19" s="61"/>
    </row>
    <row r="20" spans="1:47" s="21" customFormat="1" ht="12" x14ac:dyDescent="0.2">
      <c r="B20" s="21" t="s">
        <v>7</v>
      </c>
      <c r="D20" s="1"/>
      <c r="E20" s="21" t="s">
        <v>8</v>
      </c>
      <c r="F20" s="1"/>
      <c r="G20" s="21" t="s">
        <v>8</v>
      </c>
      <c r="H20" s="1"/>
      <c r="I20" s="21" t="s">
        <v>8</v>
      </c>
      <c r="J20" s="1"/>
      <c r="K20" s="21" t="s">
        <v>8</v>
      </c>
      <c r="O20" s="21" t="s">
        <v>7</v>
      </c>
      <c r="P20" s="1"/>
      <c r="Q20" s="21" t="s">
        <v>8</v>
      </c>
      <c r="R20" s="1"/>
      <c r="S20" s="21" t="s">
        <v>8</v>
      </c>
      <c r="T20" s="1"/>
      <c r="U20" s="21" t="s">
        <v>8</v>
      </c>
      <c r="V20" s="1"/>
      <c r="W20" s="21" t="s">
        <v>8</v>
      </c>
      <c r="Z20" s="21" t="s">
        <v>7</v>
      </c>
      <c r="AA20" s="1"/>
      <c r="AB20" s="21" t="s">
        <v>8</v>
      </c>
      <c r="AC20" s="1"/>
      <c r="AD20" s="21" t="s">
        <v>8</v>
      </c>
      <c r="AE20" s="1"/>
      <c r="AF20" s="21" t="s">
        <v>8</v>
      </c>
      <c r="AG20" s="1"/>
      <c r="AH20" s="21" t="s">
        <v>8</v>
      </c>
      <c r="AK20" s="21" t="s">
        <v>7</v>
      </c>
      <c r="AM20" s="1"/>
      <c r="AN20" s="21" t="s">
        <v>8</v>
      </c>
      <c r="AO20" s="1"/>
      <c r="AP20" s="21" t="s">
        <v>8</v>
      </c>
      <c r="AQ20" s="1"/>
      <c r="AR20" s="21" t="s">
        <v>8</v>
      </c>
      <c r="AS20" s="1"/>
      <c r="AT20" s="21" t="s">
        <v>8</v>
      </c>
      <c r="AU20" s="40" t="s">
        <v>62</v>
      </c>
    </row>
    <row r="21" spans="1:47" s="16" customFormat="1" ht="12" x14ac:dyDescent="0.2">
      <c r="B21" s="16" t="s">
        <v>48</v>
      </c>
      <c r="D21" s="2"/>
      <c r="E21" s="16" t="s">
        <v>9</v>
      </c>
      <c r="F21" s="2"/>
      <c r="G21" s="16" t="s">
        <v>9</v>
      </c>
      <c r="H21" s="2"/>
      <c r="I21" s="16" t="s">
        <v>9</v>
      </c>
      <c r="J21" s="2"/>
      <c r="K21" s="16" t="s">
        <v>9</v>
      </c>
      <c r="O21" s="16" t="s">
        <v>48</v>
      </c>
      <c r="P21" s="2"/>
      <c r="Q21" s="16" t="s">
        <v>9</v>
      </c>
      <c r="R21" s="2"/>
      <c r="S21" s="16" t="s">
        <v>9</v>
      </c>
      <c r="T21" s="2"/>
      <c r="U21" s="16" t="s">
        <v>9</v>
      </c>
      <c r="V21" s="2"/>
      <c r="W21" s="16" t="s">
        <v>9</v>
      </c>
      <c r="Z21" s="16" t="s">
        <v>48</v>
      </c>
      <c r="AA21" s="2"/>
      <c r="AB21" s="16" t="s">
        <v>9</v>
      </c>
      <c r="AC21" s="2"/>
      <c r="AD21" s="16" t="s">
        <v>9</v>
      </c>
      <c r="AE21" s="2"/>
      <c r="AF21" s="16" t="s">
        <v>9</v>
      </c>
      <c r="AG21" s="2"/>
      <c r="AH21" s="16" t="s">
        <v>9</v>
      </c>
      <c r="AK21" s="16" t="s">
        <v>48</v>
      </c>
      <c r="AM21" s="2"/>
      <c r="AN21" s="16" t="s">
        <v>9</v>
      </c>
      <c r="AO21" s="2"/>
      <c r="AP21" s="16" t="s">
        <v>9</v>
      </c>
      <c r="AQ21" s="2"/>
      <c r="AR21" s="16" t="s">
        <v>9</v>
      </c>
      <c r="AS21" s="2"/>
      <c r="AT21" s="16" t="s">
        <v>9</v>
      </c>
      <c r="AU21" s="40" t="s">
        <v>67</v>
      </c>
    </row>
    <row r="22" spans="1:47" s="16" customFormat="1" ht="12" x14ac:dyDescent="0.2">
      <c r="B22" s="16" t="s">
        <v>10</v>
      </c>
      <c r="D22" s="29">
        <f>IF(D$21="omni","omni",D21+$H$3)</f>
        <v>0</v>
      </c>
      <c r="E22" s="16" t="s">
        <v>1</v>
      </c>
      <c r="F22" s="29">
        <f>IF(F$21="omni","omni",F21+$H$3)</f>
        <v>0</v>
      </c>
      <c r="G22" s="16" t="s">
        <v>1</v>
      </c>
      <c r="H22" s="29">
        <f>IF(H$21="omni","omni",H21+$H$3)</f>
        <v>0</v>
      </c>
      <c r="I22" s="16" t="s">
        <v>1</v>
      </c>
      <c r="J22" s="29">
        <f>IF(J$20="omni","omni",J21+$H$3)</f>
        <v>0</v>
      </c>
      <c r="K22" s="16" t="s">
        <v>1</v>
      </c>
      <c r="O22" s="16" t="s">
        <v>10</v>
      </c>
      <c r="P22" s="29">
        <f>IF(P$20="omni","omni",P21+$H$3)</f>
        <v>0</v>
      </c>
      <c r="Q22" s="16" t="s">
        <v>1</v>
      </c>
      <c r="R22" s="29">
        <f>IF(R$20="omni","omni",R21+$H$3)</f>
        <v>0</v>
      </c>
      <c r="S22" s="16" t="s">
        <v>1</v>
      </c>
      <c r="T22" s="29">
        <f>IF(T$21="omni","omni",T21+$H$3)</f>
        <v>0</v>
      </c>
      <c r="U22" s="16" t="s">
        <v>1</v>
      </c>
      <c r="V22" s="29">
        <f>IF(V$21="omni","omni",V21+$H$3)</f>
        <v>0</v>
      </c>
      <c r="W22" s="16" t="s">
        <v>1</v>
      </c>
      <c r="Z22" s="16" t="s">
        <v>10</v>
      </c>
      <c r="AA22" s="29">
        <f>IF(AA$21="omni","omni",AA21+$H$3)</f>
        <v>0</v>
      </c>
      <c r="AB22" s="16" t="s">
        <v>1</v>
      </c>
      <c r="AC22" s="29">
        <f>IF(AC$20="omni","omni",AC21+$H$3)</f>
        <v>0</v>
      </c>
      <c r="AD22" s="16" t="s">
        <v>1</v>
      </c>
      <c r="AE22" s="29">
        <f>IF(AE$20="omni","omni",AE21+$H$3)</f>
        <v>0</v>
      </c>
      <c r="AF22" s="16" t="s">
        <v>1</v>
      </c>
      <c r="AG22" s="29">
        <f>IF(AG$20="omni","omni",AG21+$H$3)</f>
        <v>0</v>
      </c>
      <c r="AH22" s="16" t="s">
        <v>1</v>
      </c>
      <c r="AK22" s="16" t="s">
        <v>10</v>
      </c>
      <c r="AM22" s="29">
        <f>IF(AM$21="omni","omni",AM21+$H$3)</f>
        <v>0</v>
      </c>
      <c r="AN22" s="16" t="s">
        <v>1</v>
      </c>
      <c r="AO22" s="29">
        <f>IF(AO$20="omni","omni",AO21+$H$3)</f>
        <v>0</v>
      </c>
      <c r="AP22" s="16" t="s">
        <v>1</v>
      </c>
      <c r="AQ22" s="29">
        <f>IF(AQ$20="omni","omni",AQ21+$H$3)</f>
        <v>0</v>
      </c>
      <c r="AR22" s="16" t="s">
        <v>1</v>
      </c>
      <c r="AS22" s="29">
        <f>IF(AS$20="omni","omni",AS21+$H$3)</f>
        <v>0</v>
      </c>
      <c r="AT22" s="16" t="s">
        <v>1</v>
      </c>
      <c r="AU22" s="40"/>
    </row>
    <row r="23" spans="1:47" s="16" customFormat="1" ht="12" x14ac:dyDescent="0.2">
      <c r="B23" s="16" t="s">
        <v>11</v>
      </c>
      <c r="D23" s="7">
        <f>IF(D$21="omni","omni",IF($G$13-D21&lt;0,$G$13-D21+360,$G$13-D21))</f>
        <v>0</v>
      </c>
      <c r="E23" s="16" t="s">
        <v>12</v>
      </c>
      <c r="F23" s="7">
        <f>IF(F$21="omni","omni",IF($G$13-F21&lt;0,$G$13-F21+360,$G$13-F21))</f>
        <v>0</v>
      </c>
      <c r="G23" s="16" t="s">
        <v>12</v>
      </c>
      <c r="H23" s="7">
        <f>IF(H$21="omni","omni",IF($G$13-H21&lt;0,$G$13-H21+360,$G$13-H21))</f>
        <v>0</v>
      </c>
      <c r="I23" s="16" t="s">
        <v>12</v>
      </c>
      <c r="J23" s="7">
        <f>IF(J$20="omni","omni",IF($G$13-J21&lt;0,$G$13-J21+360,$G$13-J21))</f>
        <v>0</v>
      </c>
      <c r="K23" s="16" t="s">
        <v>12</v>
      </c>
      <c r="O23" s="16" t="s">
        <v>11</v>
      </c>
      <c r="P23" s="7">
        <f>IF(P$20="omni","omni",IF($G$13-P21&lt;0,$G$13-P21+360,$G$13-P21))</f>
        <v>0</v>
      </c>
      <c r="Q23" s="16" t="s">
        <v>12</v>
      </c>
      <c r="R23" s="7">
        <f>IF(R$20="omni","omni",IF($G$13-R21&lt;0,$G$13-R21+360,$G$13-R21))</f>
        <v>0</v>
      </c>
      <c r="S23" s="16" t="s">
        <v>12</v>
      </c>
      <c r="T23" s="7">
        <f>IF(T$21="omni","omni",IF($G$13-T21&lt;0,$G$13-T21+360,$G$13-T21))</f>
        <v>0</v>
      </c>
      <c r="U23" s="16" t="s">
        <v>12</v>
      </c>
      <c r="V23" s="7">
        <f>IF(V$21="omni","omni",IF($G$13-V21&lt;0,$G$13-V21+360,$G$13-V21))</f>
        <v>0</v>
      </c>
      <c r="W23" s="16" t="s">
        <v>12</v>
      </c>
      <c r="Z23" s="16" t="s">
        <v>11</v>
      </c>
      <c r="AA23" s="7">
        <f>IF(AA$21="omni","omni",IF($G$13-AA21&lt;0,$G$13-AA21+360,$G$13-AA21))</f>
        <v>0</v>
      </c>
      <c r="AB23" s="16" t="s">
        <v>12</v>
      </c>
      <c r="AC23" s="7">
        <f>IF(AC$20="omni","omni",IF($G$13-AC21&lt;0,$G$13-AC21+360,$G$13-AC21))</f>
        <v>0</v>
      </c>
      <c r="AD23" s="16" t="s">
        <v>12</v>
      </c>
      <c r="AE23" s="7">
        <f>IF(AE$20="omni","omni",IF($G$13-AE21&lt;0,$G$13-AE21+360,$G$13-AE21))</f>
        <v>0</v>
      </c>
      <c r="AF23" s="16" t="s">
        <v>12</v>
      </c>
      <c r="AG23" s="7">
        <f>IF(AG$20="omni","omni",IF($G$13-AG21&lt;0,$G$13-AG21+360,$G$13-AG21))</f>
        <v>0</v>
      </c>
      <c r="AH23" s="16" t="s">
        <v>12</v>
      </c>
      <c r="AK23" s="16" t="s">
        <v>11</v>
      </c>
      <c r="AM23" s="7">
        <f>IF(AM$21="omni","omni",IF($G$13-AM21&lt;0,$G$13-AM21+360,$G$13-AM21))</f>
        <v>0</v>
      </c>
      <c r="AN23" s="16" t="s">
        <v>12</v>
      </c>
      <c r="AO23" s="7">
        <f>IF(AO$20="omni","omni",IF($G$13-AO21&lt;0,$G$13-AO21+360,$G$13-AO21))</f>
        <v>0</v>
      </c>
      <c r="AP23" s="16" t="s">
        <v>12</v>
      </c>
      <c r="AQ23" s="7">
        <f>IF(AQ$20="omni","omni",IF($G$13-AQ21&lt;0,$G$13-AQ21+360,$G$13-AQ21))</f>
        <v>0</v>
      </c>
      <c r="AR23" s="16" t="s">
        <v>12</v>
      </c>
      <c r="AS23" s="7">
        <f>IF(AS$20="omni","omni",IF($G$13-AS21&lt;0,$G$13-AS21+360,$G$13-AS21))</f>
        <v>0</v>
      </c>
      <c r="AT23" s="16" t="s">
        <v>12</v>
      </c>
      <c r="AU23" s="40"/>
    </row>
    <row r="24" spans="1:47" s="21" customFormat="1" ht="12" x14ac:dyDescent="0.2">
      <c r="B24" s="21" t="s">
        <v>42</v>
      </c>
      <c r="D24" s="8">
        <f>D20-ABS(D25)</f>
        <v>0</v>
      </c>
      <c r="E24" s="21" t="s">
        <v>13</v>
      </c>
      <c r="F24" s="8">
        <f>F20-ABS(F25)</f>
        <v>0</v>
      </c>
      <c r="G24" s="21" t="s">
        <v>13</v>
      </c>
      <c r="H24" s="8">
        <f>H20-ABS(H25)</f>
        <v>0</v>
      </c>
      <c r="I24" s="21" t="s">
        <v>13</v>
      </c>
      <c r="J24" s="8">
        <f>J20-ABS(J25)</f>
        <v>0</v>
      </c>
      <c r="K24" s="21" t="s">
        <v>13</v>
      </c>
      <c r="O24" s="21" t="s">
        <v>42</v>
      </c>
      <c r="P24" s="8">
        <f>P20-ABS(P25)</f>
        <v>0</v>
      </c>
      <c r="Q24" s="21" t="s">
        <v>13</v>
      </c>
      <c r="R24" s="8">
        <f>R20-ABS(R25)</f>
        <v>0</v>
      </c>
      <c r="S24" s="21" t="s">
        <v>13</v>
      </c>
      <c r="T24" s="8">
        <f>T20-ABS(T25)</f>
        <v>0</v>
      </c>
      <c r="U24" s="21" t="s">
        <v>13</v>
      </c>
      <c r="V24" s="8">
        <f>V20-ABS(V25)</f>
        <v>0</v>
      </c>
      <c r="W24" s="21" t="s">
        <v>13</v>
      </c>
      <c r="Z24" s="21" t="s">
        <v>42</v>
      </c>
      <c r="AA24" s="8">
        <f>AA20-ABS(AA25)</f>
        <v>0</v>
      </c>
      <c r="AB24" s="21" t="s">
        <v>13</v>
      </c>
      <c r="AC24" s="8">
        <f>AC20-ABS(AC25)</f>
        <v>0</v>
      </c>
      <c r="AD24" s="21" t="s">
        <v>13</v>
      </c>
      <c r="AE24" s="8">
        <f>AE20-ABS(AE25)</f>
        <v>0</v>
      </c>
      <c r="AF24" s="21" t="s">
        <v>13</v>
      </c>
      <c r="AG24" s="8">
        <f>AG20-ABS(AG25)</f>
        <v>0</v>
      </c>
      <c r="AH24" s="21" t="s">
        <v>13</v>
      </c>
      <c r="AK24" s="21" t="s">
        <v>42</v>
      </c>
      <c r="AM24" s="8">
        <f>AM20-ABS(AM25)</f>
        <v>0</v>
      </c>
      <c r="AN24" s="21" t="s">
        <v>13</v>
      </c>
      <c r="AO24" s="8">
        <f>AO20-ABS(AO25)</f>
        <v>0</v>
      </c>
      <c r="AP24" s="21" t="s">
        <v>13</v>
      </c>
      <c r="AQ24" s="8">
        <f>AQ20-ABS(AQ25)</f>
        <v>0</v>
      </c>
      <c r="AR24" s="21" t="s">
        <v>13</v>
      </c>
      <c r="AS24" s="8">
        <f>AS20-ABS(AS25)</f>
        <v>0</v>
      </c>
      <c r="AT24" s="21" t="s">
        <v>13</v>
      </c>
      <c r="AU24" s="40"/>
    </row>
    <row r="25" spans="1:47" s="22" customFormat="1" ht="12" x14ac:dyDescent="0.2">
      <c r="B25" s="22" t="s">
        <v>14</v>
      </c>
      <c r="D25" s="4"/>
      <c r="E25" s="22" t="s">
        <v>13</v>
      </c>
      <c r="F25" s="4"/>
      <c r="G25" s="22" t="s">
        <v>13</v>
      </c>
      <c r="H25" s="4"/>
      <c r="I25" s="22" t="s">
        <v>13</v>
      </c>
      <c r="J25" s="4"/>
      <c r="K25" s="22" t="s">
        <v>13</v>
      </c>
      <c r="O25" s="22" t="s">
        <v>14</v>
      </c>
      <c r="P25" s="4"/>
      <c r="Q25" s="22" t="s">
        <v>13</v>
      </c>
      <c r="R25" s="4"/>
      <c r="S25" s="22" t="s">
        <v>13</v>
      </c>
      <c r="T25" s="4"/>
      <c r="U25" s="22" t="s">
        <v>13</v>
      </c>
      <c r="V25" s="4"/>
      <c r="W25" s="22" t="s">
        <v>13</v>
      </c>
      <c r="Z25" s="22" t="s">
        <v>14</v>
      </c>
      <c r="AA25" s="4"/>
      <c r="AB25" s="22" t="s">
        <v>13</v>
      </c>
      <c r="AC25" s="4"/>
      <c r="AD25" s="22" t="s">
        <v>13</v>
      </c>
      <c r="AE25" s="4"/>
      <c r="AF25" s="22" t="s">
        <v>13</v>
      </c>
      <c r="AG25" s="4"/>
      <c r="AH25" s="22" t="s">
        <v>13</v>
      </c>
      <c r="AK25" s="22" t="s">
        <v>14</v>
      </c>
      <c r="AM25" s="4"/>
      <c r="AN25" s="22" t="s">
        <v>13</v>
      </c>
      <c r="AO25" s="4"/>
      <c r="AP25" s="22" t="s">
        <v>13</v>
      </c>
      <c r="AQ25" s="4"/>
      <c r="AR25" s="22" t="s">
        <v>13</v>
      </c>
      <c r="AS25" s="4"/>
      <c r="AT25" s="22" t="s">
        <v>13</v>
      </c>
      <c r="AU25" s="40" t="s">
        <v>63</v>
      </c>
    </row>
    <row r="26" spans="1:47" s="16" customFormat="1" ht="12" x14ac:dyDescent="0.2">
      <c r="B26" s="16" t="s">
        <v>15</v>
      </c>
      <c r="D26" s="2"/>
      <c r="E26" s="16" t="s">
        <v>12</v>
      </c>
      <c r="F26" s="2"/>
      <c r="G26" s="16" t="s">
        <v>12</v>
      </c>
      <c r="H26" s="2"/>
      <c r="I26" s="16" t="s">
        <v>12</v>
      </c>
      <c r="J26" s="2"/>
      <c r="K26" s="16" t="s">
        <v>12</v>
      </c>
      <c r="O26" s="16" t="s">
        <v>15</v>
      </c>
      <c r="P26" s="2"/>
      <c r="Q26" s="16" t="s">
        <v>12</v>
      </c>
      <c r="R26" s="2"/>
      <c r="S26" s="16" t="s">
        <v>12</v>
      </c>
      <c r="T26" s="2"/>
      <c r="U26" s="16" t="s">
        <v>12</v>
      </c>
      <c r="V26" s="2"/>
      <c r="W26" s="16" t="s">
        <v>12</v>
      </c>
      <c r="Z26" s="16" t="s">
        <v>15</v>
      </c>
      <c r="AA26" s="2"/>
      <c r="AB26" s="16" t="s">
        <v>12</v>
      </c>
      <c r="AC26" s="2"/>
      <c r="AD26" s="16" t="s">
        <v>12</v>
      </c>
      <c r="AE26" s="2"/>
      <c r="AF26" s="16" t="s">
        <v>12</v>
      </c>
      <c r="AG26" s="2"/>
      <c r="AH26" s="16" t="s">
        <v>12</v>
      </c>
      <c r="AK26" s="16" t="s">
        <v>15</v>
      </c>
      <c r="AM26" s="2"/>
      <c r="AN26" s="16" t="s">
        <v>12</v>
      </c>
      <c r="AO26" s="2"/>
      <c r="AP26" s="16" t="s">
        <v>12</v>
      </c>
      <c r="AQ26" s="2"/>
      <c r="AR26" s="16" t="s">
        <v>12</v>
      </c>
      <c r="AS26" s="2"/>
      <c r="AT26" s="16" t="s">
        <v>12</v>
      </c>
      <c r="AU26" s="40" t="s">
        <v>68</v>
      </c>
    </row>
    <row r="27" spans="1:47" s="22" customFormat="1" ht="12" x14ac:dyDescent="0.2">
      <c r="B27" s="22" t="s">
        <v>16</v>
      </c>
      <c r="D27" s="3"/>
      <c r="E27" s="22" t="s">
        <v>13</v>
      </c>
      <c r="F27" s="3"/>
      <c r="G27" s="22" t="s">
        <v>13</v>
      </c>
      <c r="H27" s="3"/>
      <c r="I27" s="22" t="s">
        <v>13</v>
      </c>
      <c r="J27" s="3"/>
      <c r="K27" s="22" t="s">
        <v>13</v>
      </c>
      <c r="O27" s="22" t="s">
        <v>16</v>
      </c>
      <c r="P27" s="3"/>
      <c r="Q27" s="22" t="s">
        <v>13</v>
      </c>
      <c r="R27" s="3"/>
      <c r="S27" s="22" t="s">
        <v>13</v>
      </c>
      <c r="T27" s="3"/>
      <c r="U27" s="22" t="s">
        <v>13</v>
      </c>
      <c r="V27" s="3"/>
      <c r="W27" s="22" t="s">
        <v>13</v>
      </c>
      <c r="Z27" s="22" t="s">
        <v>16</v>
      </c>
      <c r="AA27" s="3"/>
      <c r="AB27" s="22" t="s">
        <v>13</v>
      </c>
      <c r="AC27" s="3"/>
      <c r="AD27" s="22" t="s">
        <v>13</v>
      </c>
      <c r="AE27" s="3"/>
      <c r="AF27" s="22" t="s">
        <v>13</v>
      </c>
      <c r="AG27" s="3"/>
      <c r="AH27" s="22" t="s">
        <v>13</v>
      </c>
      <c r="AK27" s="22" t="s">
        <v>16</v>
      </c>
      <c r="AM27" s="3"/>
      <c r="AN27" s="22" t="s">
        <v>13</v>
      </c>
      <c r="AO27" s="3"/>
      <c r="AP27" s="22" t="s">
        <v>13</v>
      </c>
      <c r="AQ27" s="3"/>
      <c r="AR27" s="22" t="s">
        <v>13</v>
      </c>
      <c r="AS27" s="3"/>
      <c r="AT27" s="22" t="s">
        <v>13</v>
      </c>
      <c r="AU27" s="40" t="s">
        <v>69</v>
      </c>
    </row>
    <row r="28" spans="1:47" s="16" customFormat="1" ht="12" x14ac:dyDescent="0.2">
      <c r="B28" s="16" t="s">
        <v>17</v>
      </c>
      <c r="D28" s="2"/>
      <c r="E28" s="16" t="s">
        <v>18</v>
      </c>
      <c r="F28" s="2"/>
      <c r="G28" s="16" t="s">
        <v>18</v>
      </c>
      <c r="H28" s="2"/>
      <c r="I28" s="16" t="s">
        <v>18</v>
      </c>
      <c r="J28" s="2"/>
      <c r="K28" s="16" t="s">
        <v>18</v>
      </c>
      <c r="O28" s="16" t="s">
        <v>17</v>
      </c>
      <c r="P28" s="2"/>
      <c r="Q28" s="16" t="s">
        <v>18</v>
      </c>
      <c r="R28" s="2"/>
      <c r="S28" s="16" t="s">
        <v>18</v>
      </c>
      <c r="T28" s="2"/>
      <c r="U28" s="16" t="s">
        <v>18</v>
      </c>
      <c r="V28" s="2"/>
      <c r="W28" s="16" t="s">
        <v>18</v>
      </c>
      <c r="Z28" s="16" t="s">
        <v>17</v>
      </c>
      <c r="AA28" s="2"/>
      <c r="AB28" s="16" t="s">
        <v>18</v>
      </c>
      <c r="AC28" s="2"/>
      <c r="AD28" s="16" t="s">
        <v>18</v>
      </c>
      <c r="AE28" s="2"/>
      <c r="AF28" s="16" t="s">
        <v>18</v>
      </c>
      <c r="AG28" s="2"/>
      <c r="AH28" s="16" t="s">
        <v>18</v>
      </c>
      <c r="AK28" s="16" t="s">
        <v>17</v>
      </c>
      <c r="AM28" s="2"/>
      <c r="AN28" s="16" t="s">
        <v>18</v>
      </c>
      <c r="AO28" s="2"/>
      <c r="AP28" s="16" t="s">
        <v>18</v>
      </c>
      <c r="AQ28" s="2"/>
      <c r="AR28" s="16" t="s">
        <v>18</v>
      </c>
      <c r="AS28" s="2"/>
      <c r="AT28" s="16" t="s">
        <v>18</v>
      </c>
      <c r="AU28" s="40" t="s">
        <v>64</v>
      </c>
    </row>
    <row r="29" spans="1:47" s="16" customFormat="1" ht="12" x14ac:dyDescent="0.2">
      <c r="A29" s="22"/>
      <c r="B29" s="22" t="s">
        <v>19</v>
      </c>
      <c r="C29" s="22"/>
      <c r="D29" s="3"/>
      <c r="F29" s="3"/>
      <c r="H29" s="3"/>
      <c r="J29" s="3"/>
      <c r="N29" s="22"/>
      <c r="O29" s="22" t="s">
        <v>19</v>
      </c>
      <c r="P29" s="3"/>
      <c r="R29" s="3"/>
      <c r="T29" s="3"/>
      <c r="V29" s="3"/>
      <c r="Y29" s="22"/>
      <c r="Z29" s="22" t="s">
        <v>19</v>
      </c>
      <c r="AA29" s="3"/>
      <c r="AC29" s="3"/>
      <c r="AE29" s="3"/>
      <c r="AG29" s="3"/>
      <c r="AJ29" s="22"/>
      <c r="AK29" s="22" t="s">
        <v>19</v>
      </c>
      <c r="AM29" s="3"/>
      <c r="AO29" s="3"/>
      <c r="AQ29" s="3"/>
      <c r="AS29" s="3"/>
      <c r="AU29" s="40" t="s">
        <v>70</v>
      </c>
    </row>
    <row r="30" spans="1:47" s="16" customFormat="1" ht="12" x14ac:dyDescent="0.2">
      <c r="A30" s="22"/>
      <c r="B30" s="22" t="s">
        <v>49</v>
      </c>
      <c r="C30" s="22"/>
      <c r="D30" s="3"/>
      <c r="F30" s="3"/>
      <c r="H30" s="3"/>
      <c r="J30" s="3"/>
      <c r="N30" s="22"/>
      <c r="O30" s="22" t="s">
        <v>49</v>
      </c>
      <c r="P30" s="3"/>
      <c r="R30" s="3"/>
      <c r="T30" s="3"/>
      <c r="V30" s="3"/>
      <c r="Y30" s="22"/>
      <c r="Z30" s="22" t="s">
        <v>49</v>
      </c>
      <c r="AA30" s="3"/>
      <c r="AC30" s="3"/>
      <c r="AE30" s="3"/>
      <c r="AG30" s="3"/>
      <c r="AJ30" s="22"/>
      <c r="AK30" s="22" t="s">
        <v>49</v>
      </c>
      <c r="AM30" s="3"/>
      <c r="AO30" s="3"/>
      <c r="AQ30" s="3"/>
      <c r="AS30" s="3"/>
      <c r="AU30" s="40"/>
    </row>
    <row r="31" spans="1:47" s="16" customFormat="1" ht="12" x14ac:dyDescent="0.2">
      <c r="B31" s="22" t="s">
        <v>20</v>
      </c>
      <c r="C31" s="22"/>
      <c r="D31" s="3"/>
      <c r="F31" s="3"/>
      <c r="H31" s="3"/>
      <c r="J31" s="3"/>
      <c r="O31" s="22" t="s">
        <v>20</v>
      </c>
      <c r="P31" s="3"/>
      <c r="R31" s="3"/>
      <c r="T31" s="3"/>
      <c r="V31" s="3"/>
      <c r="Z31" s="22" t="s">
        <v>20</v>
      </c>
      <c r="AA31" s="3"/>
      <c r="AC31" s="3"/>
      <c r="AE31" s="3"/>
      <c r="AG31" s="3"/>
      <c r="AK31" s="22" t="s">
        <v>20</v>
      </c>
      <c r="AM31" s="3"/>
      <c r="AO31" s="3"/>
      <c r="AQ31" s="3"/>
      <c r="AS31" s="3"/>
      <c r="AU31" s="40" t="s">
        <v>71</v>
      </c>
    </row>
    <row r="32" spans="1:47" s="16" customFormat="1" ht="12" x14ac:dyDescent="0.2">
      <c r="B32" s="22" t="s">
        <v>50</v>
      </c>
      <c r="C32" s="22"/>
      <c r="D32" s="3"/>
      <c r="F32" s="3"/>
      <c r="H32" s="3"/>
      <c r="J32" s="3"/>
      <c r="O32" s="22" t="s">
        <v>50</v>
      </c>
      <c r="P32" s="3"/>
      <c r="R32" s="3"/>
      <c r="T32" s="3"/>
      <c r="V32" s="3"/>
      <c r="Z32" s="22" t="s">
        <v>50</v>
      </c>
      <c r="AA32" s="3"/>
      <c r="AC32" s="3"/>
      <c r="AE32" s="3"/>
      <c r="AG32" s="3"/>
      <c r="AK32" s="22" t="s">
        <v>50</v>
      </c>
      <c r="AM32" s="3"/>
      <c r="AO32" s="3"/>
      <c r="AQ32" s="3"/>
      <c r="AS32" s="3"/>
      <c r="AU32" s="40" t="s">
        <v>72</v>
      </c>
    </row>
    <row r="33" spans="2:47" s="16" customFormat="1" ht="12" x14ac:dyDescent="0.2">
      <c r="B33" s="22" t="s">
        <v>21</v>
      </c>
      <c r="C33" s="22"/>
      <c r="D33" s="3"/>
      <c r="F33" s="3"/>
      <c r="H33" s="3"/>
      <c r="J33" s="3"/>
      <c r="O33" s="22" t="s">
        <v>21</v>
      </c>
      <c r="P33" s="3"/>
      <c r="R33" s="3"/>
      <c r="T33" s="3"/>
      <c r="V33" s="3"/>
      <c r="Z33" s="22" t="s">
        <v>21</v>
      </c>
      <c r="AA33" s="3"/>
      <c r="AC33" s="3"/>
      <c r="AE33" s="3"/>
      <c r="AG33" s="3"/>
      <c r="AK33" s="22" t="s">
        <v>21</v>
      </c>
      <c r="AM33" s="3"/>
      <c r="AO33" s="3"/>
      <c r="AQ33" s="3"/>
      <c r="AS33" s="3"/>
      <c r="AU33" s="40" t="s">
        <v>65</v>
      </c>
    </row>
    <row r="34" spans="2:47" s="22" customFormat="1" ht="12" x14ac:dyDescent="0.2">
      <c r="B34" s="22" t="s">
        <v>22</v>
      </c>
      <c r="D34" s="9">
        <f>SUM(D29:D33)</f>
        <v>0</v>
      </c>
      <c r="E34" s="22" t="s">
        <v>13</v>
      </c>
      <c r="F34" s="9">
        <f>SUM(F29:F33)</f>
        <v>0</v>
      </c>
      <c r="G34" s="22" t="s">
        <v>13</v>
      </c>
      <c r="H34" s="9">
        <f>SUM(H29:H33)</f>
        <v>0</v>
      </c>
      <c r="I34" s="22" t="s">
        <v>13</v>
      </c>
      <c r="J34" s="9">
        <f>SUM(J29:J33)</f>
        <v>0</v>
      </c>
      <c r="K34" s="22" t="s">
        <v>13</v>
      </c>
      <c r="O34" s="22" t="s">
        <v>22</v>
      </c>
      <c r="P34" s="9">
        <f>SUM(P29:P33)</f>
        <v>0</v>
      </c>
      <c r="Q34" s="22" t="s">
        <v>13</v>
      </c>
      <c r="R34" s="9">
        <f>SUM(R29:R33)</f>
        <v>0</v>
      </c>
      <c r="S34" s="22" t="s">
        <v>13</v>
      </c>
      <c r="T34" s="9">
        <f>SUM(T29:T33)</f>
        <v>0</v>
      </c>
      <c r="U34" s="22" t="s">
        <v>13</v>
      </c>
      <c r="V34" s="9">
        <f>SUM(V29:V33)</f>
        <v>0</v>
      </c>
      <c r="W34" s="22" t="s">
        <v>13</v>
      </c>
      <c r="Z34" s="22" t="s">
        <v>22</v>
      </c>
      <c r="AA34" s="9">
        <f>SUM(AA29:AA33)</f>
        <v>0</v>
      </c>
      <c r="AB34" s="22" t="s">
        <v>13</v>
      </c>
      <c r="AC34" s="9">
        <f>SUM(AC29:AC33)</f>
        <v>0</v>
      </c>
      <c r="AD34" s="22" t="s">
        <v>13</v>
      </c>
      <c r="AE34" s="9">
        <f>SUM(AE29:AE33)</f>
        <v>0</v>
      </c>
      <c r="AF34" s="22" t="s">
        <v>13</v>
      </c>
      <c r="AG34" s="9">
        <f>SUM(AG29:AG33)</f>
        <v>0</v>
      </c>
      <c r="AH34" s="22" t="s">
        <v>13</v>
      </c>
      <c r="AK34" s="22" t="s">
        <v>22</v>
      </c>
      <c r="AM34" s="9">
        <f>SUM(AM29:AM33)</f>
        <v>0</v>
      </c>
      <c r="AN34" s="22" t="s">
        <v>13</v>
      </c>
      <c r="AO34" s="9">
        <f>SUM(AO29:AO33)</f>
        <v>0</v>
      </c>
      <c r="AP34" s="22" t="s">
        <v>13</v>
      </c>
      <c r="AQ34" s="9">
        <f>SUM(AQ29:AQ33)</f>
        <v>0</v>
      </c>
      <c r="AR34" s="22" t="s">
        <v>13</v>
      </c>
      <c r="AS34" s="9">
        <f>SUM(AS29:AS33)</f>
        <v>0</v>
      </c>
      <c r="AT34" s="22" t="s">
        <v>13</v>
      </c>
      <c r="AU34" s="40" t="s">
        <v>73</v>
      </c>
    </row>
    <row r="35" spans="2:47" s="16" customFormat="1" ht="12" x14ac:dyDescent="0.2">
      <c r="B35" s="16" t="s">
        <v>23</v>
      </c>
      <c r="D35" s="10">
        <f>D28*(10^(D34/10))</f>
        <v>0</v>
      </c>
      <c r="E35" s="16" t="s">
        <v>18</v>
      </c>
      <c r="F35" s="10">
        <f>F28*(10^(F34/10))</f>
        <v>0</v>
      </c>
      <c r="G35" s="16" t="s">
        <v>18</v>
      </c>
      <c r="H35" s="10">
        <f>H28*(10^(H34/10))</f>
        <v>0</v>
      </c>
      <c r="I35" s="16" t="s">
        <v>18</v>
      </c>
      <c r="J35" s="10">
        <f>J28*(10^(J34/10))</f>
        <v>0</v>
      </c>
      <c r="K35" s="16" t="s">
        <v>18</v>
      </c>
      <c r="O35" s="16" t="s">
        <v>23</v>
      </c>
      <c r="P35" s="10">
        <f>P28*(10^(P34/10))</f>
        <v>0</v>
      </c>
      <c r="Q35" s="16" t="s">
        <v>18</v>
      </c>
      <c r="R35" s="10">
        <f>R28*(10^(R34/10))</f>
        <v>0</v>
      </c>
      <c r="S35" s="16" t="s">
        <v>18</v>
      </c>
      <c r="T35" s="10">
        <f>T28*(10^(T34/10))</f>
        <v>0</v>
      </c>
      <c r="U35" s="16" t="s">
        <v>18</v>
      </c>
      <c r="V35" s="10">
        <f>V28*(10^(V34/10))</f>
        <v>0</v>
      </c>
      <c r="W35" s="16" t="s">
        <v>18</v>
      </c>
      <c r="Z35" s="16" t="s">
        <v>23</v>
      </c>
      <c r="AA35" s="10">
        <f>AA28*(10^(AA34/10))</f>
        <v>0</v>
      </c>
      <c r="AB35" s="16" t="s">
        <v>18</v>
      </c>
      <c r="AC35" s="10">
        <f>AC28*(10^(AC34/10))</f>
        <v>0</v>
      </c>
      <c r="AD35" s="16" t="s">
        <v>18</v>
      </c>
      <c r="AE35" s="10">
        <f>AE28*(10^(AE34/10))</f>
        <v>0</v>
      </c>
      <c r="AF35" s="16" t="s">
        <v>18</v>
      </c>
      <c r="AG35" s="10">
        <f>AG28*(10^(AG34/10))</f>
        <v>0</v>
      </c>
      <c r="AH35" s="16" t="s">
        <v>18</v>
      </c>
      <c r="AK35" s="16" t="s">
        <v>23</v>
      </c>
      <c r="AM35" s="10">
        <f>AM28*(10^(AM34/10))</f>
        <v>0</v>
      </c>
      <c r="AN35" s="16" t="s">
        <v>18</v>
      </c>
      <c r="AO35" s="10">
        <f>AO28*(10^(AO34/10))</f>
        <v>0</v>
      </c>
      <c r="AP35" s="16" t="s">
        <v>18</v>
      </c>
      <c r="AQ35" s="10">
        <f>AQ28*(10^(AQ34/10))</f>
        <v>0</v>
      </c>
      <c r="AR35" s="16" t="s">
        <v>18</v>
      </c>
      <c r="AS35" s="10">
        <f>AS28*(10^(AS34/10))</f>
        <v>0</v>
      </c>
      <c r="AT35" s="16" t="s">
        <v>18</v>
      </c>
      <c r="AU35" s="40" t="s">
        <v>66</v>
      </c>
    </row>
    <row r="36" spans="2:47" s="23" customFormat="1" ht="12" x14ac:dyDescent="0.2">
      <c r="B36" s="23" t="s">
        <v>24</v>
      </c>
      <c r="D36" s="11">
        <f>D35*(10^(D20/10))</f>
        <v>0</v>
      </c>
      <c r="E36" s="23" t="s">
        <v>18</v>
      </c>
      <c r="F36" s="11">
        <f>F35*(10^(F20/10))</f>
        <v>0</v>
      </c>
      <c r="G36" s="23" t="s">
        <v>18</v>
      </c>
      <c r="H36" s="11">
        <f>H35*(10^(H20/10))</f>
        <v>0</v>
      </c>
      <c r="I36" s="23" t="s">
        <v>18</v>
      </c>
      <c r="J36" s="11">
        <f>J35*(10^(J20/10))</f>
        <v>0</v>
      </c>
      <c r="K36" s="23" t="s">
        <v>18</v>
      </c>
      <c r="O36" s="23" t="s">
        <v>24</v>
      </c>
      <c r="P36" s="11">
        <f>P35*(10^(P20/10))</f>
        <v>0</v>
      </c>
      <c r="Q36" s="23" t="s">
        <v>18</v>
      </c>
      <c r="R36" s="11">
        <f>R35*(10^(R20/10))</f>
        <v>0</v>
      </c>
      <c r="S36" s="23" t="s">
        <v>18</v>
      </c>
      <c r="T36" s="11">
        <f>T35*(10^(T20/10))</f>
        <v>0</v>
      </c>
      <c r="U36" s="23" t="s">
        <v>18</v>
      </c>
      <c r="V36" s="11">
        <f>V35*(10^(V20/10))</f>
        <v>0</v>
      </c>
      <c r="W36" s="23" t="s">
        <v>18</v>
      </c>
      <c r="Z36" s="23" t="s">
        <v>24</v>
      </c>
      <c r="AA36" s="11">
        <f>AA35*(10^(AA20/10))</f>
        <v>0</v>
      </c>
      <c r="AB36" s="23" t="s">
        <v>18</v>
      </c>
      <c r="AC36" s="11">
        <f>AC35*(10^(AC20/10))</f>
        <v>0</v>
      </c>
      <c r="AD36" s="23" t="s">
        <v>18</v>
      </c>
      <c r="AE36" s="11">
        <f>AE35*(10^(AE20/10))</f>
        <v>0</v>
      </c>
      <c r="AF36" s="23" t="s">
        <v>18</v>
      </c>
      <c r="AG36" s="11">
        <f>AG35*(10^(AG20/10))</f>
        <v>0</v>
      </c>
      <c r="AH36" s="23" t="s">
        <v>18</v>
      </c>
      <c r="AK36" s="23" t="s">
        <v>24</v>
      </c>
      <c r="AM36" s="11">
        <f>AM35*(10^(AM20/10))</f>
        <v>0</v>
      </c>
      <c r="AN36" s="23" t="s">
        <v>18</v>
      </c>
      <c r="AO36" s="11">
        <f>AO35*(10^(AO20/10))</f>
        <v>0</v>
      </c>
      <c r="AP36" s="23" t="s">
        <v>18</v>
      </c>
      <c r="AQ36" s="11">
        <f>AQ35*(10^(AQ20/10))</f>
        <v>0</v>
      </c>
      <c r="AR36" s="23" t="s">
        <v>18</v>
      </c>
      <c r="AS36" s="11">
        <f>AS35*(10^(AS20/10))</f>
        <v>0</v>
      </c>
      <c r="AT36" s="23" t="s">
        <v>18</v>
      </c>
    </row>
    <row r="37" spans="2:47" s="16" customFormat="1" ht="12" x14ac:dyDescent="0.2">
      <c r="B37" s="16" t="s">
        <v>25</v>
      </c>
      <c r="D37" s="12">
        <f>D36*(10^((D25+D27)/10))</f>
        <v>0</v>
      </c>
      <c r="E37" s="16" t="s">
        <v>18</v>
      </c>
      <c r="F37" s="12">
        <f>F36*(10^((F25+F27)/10))</f>
        <v>0</v>
      </c>
      <c r="G37" s="16" t="s">
        <v>18</v>
      </c>
      <c r="H37" s="12">
        <f>H36*(10^((H25+H27)/10))</f>
        <v>0</v>
      </c>
      <c r="I37" s="16" t="s">
        <v>18</v>
      </c>
      <c r="J37" s="12">
        <f>J36*(10^((J25+J27)/10))</f>
        <v>0</v>
      </c>
      <c r="K37" s="16" t="s">
        <v>18</v>
      </c>
      <c r="L37" s="69"/>
      <c r="M37" s="64"/>
      <c r="O37" s="16" t="s">
        <v>25</v>
      </c>
      <c r="P37" s="12">
        <f>P36*(10^((P25+P27)/10))</f>
        <v>0</v>
      </c>
      <c r="Q37" s="16" t="s">
        <v>18</v>
      </c>
      <c r="R37" s="12">
        <f>R36*(10^((R25+R27)/10))</f>
        <v>0</v>
      </c>
      <c r="S37" s="16" t="s">
        <v>18</v>
      </c>
      <c r="T37" s="12">
        <f>T36*(10^((T25+T27)/10))</f>
        <v>0</v>
      </c>
      <c r="U37" s="16" t="s">
        <v>18</v>
      </c>
      <c r="V37" s="12">
        <f>V36*(10^((V25+V27)/10))</f>
        <v>0</v>
      </c>
      <c r="W37" s="16" t="s">
        <v>18</v>
      </c>
      <c r="Z37" s="16" t="s">
        <v>25</v>
      </c>
      <c r="AA37" s="12">
        <f>AA36*(10^((AA25+AA27)/10))</f>
        <v>0</v>
      </c>
      <c r="AB37" s="16" t="s">
        <v>18</v>
      </c>
      <c r="AC37" s="12">
        <f>AC36*(10^((AC25+AC27)/10))</f>
        <v>0</v>
      </c>
      <c r="AD37" s="16" t="s">
        <v>18</v>
      </c>
      <c r="AE37" s="12">
        <f>AE36*(10^((AE25+AE27)/10))</f>
        <v>0</v>
      </c>
      <c r="AF37" s="16" t="s">
        <v>18</v>
      </c>
      <c r="AG37" s="12">
        <f>AG36*(10^((AG25+AG27)/10))</f>
        <v>0</v>
      </c>
      <c r="AH37" s="16" t="s">
        <v>18</v>
      </c>
      <c r="AK37" s="16" t="s">
        <v>25</v>
      </c>
      <c r="AM37" s="12">
        <f>AM36*(10^((AM25+AM27)/10))</f>
        <v>0</v>
      </c>
      <c r="AN37" s="16" t="s">
        <v>18</v>
      </c>
      <c r="AO37" s="12">
        <f>AO36*(10^((AO25+AO27)/10))</f>
        <v>0</v>
      </c>
      <c r="AP37" s="16" t="s">
        <v>18</v>
      </c>
      <c r="AQ37" s="12">
        <f>AQ36*(10^((AQ25+AQ27)/10))</f>
        <v>0</v>
      </c>
      <c r="AR37" s="16" t="s">
        <v>18</v>
      </c>
      <c r="AS37" s="12">
        <f>AS36*(10^((AS25+AS27)/10))</f>
        <v>0</v>
      </c>
      <c r="AT37" s="16" t="s">
        <v>18</v>
      </c>
      <c r="AU37" s="24">
        <f>SUM(D37,F37,H37,J37,P37,R37,T37,V37,AA37,AC37,AE37,AG37,AM37,AO37,AQ37,AS37)</f>
        <v>0</v>
      </c>
    </row>
    <row r="38" spans="2:47" s="16" customFormat="1" x14ac:dyDescent="0.2">
      <c r="D38" s="25"/>
      <c r="F38" s="25"/>
      <c r="H38" s="25"/>
      <c r="T38" s="20"/>
      <c r="AU38" s="41" t="str">
        <f>IF(D13&gt;AU37,"Congratulations.  Facility meets NRAO power density limits.","Facility does not meet NRAO protection criteria. Please continue with your design.")</f>
        <v>Facility does not meet NRAO protection criteria. Please continue with your design.</v>
      </c>
    </row>
    <row r="39" spans="2:47" s="16" customFormat="1" x14ac:dyDescent="0.2">
      <c r="B39" s="70" t="s">
        <v>56</v>
      </c>
      <c r="C39" s="70"/>
      <c r="D39" s="35"/>
      <c r="F39" s="25"/>
      <c r="H39" s="35"/>
      <c r="O39" s="44" t="s">
        <v>56</v>
      </c>
      <c r="T39" s="20"/>
      <c r="Z39" s="44" t="s">
        <v>56</v>
      </c>
      <c r="AK39" s="44" t="s">
        <v>56</v>
      </c>
    </row>
    <row r="40" spans="2:47" s="16" customFormat="1" ht="12" x14ac:dyDescent="0.2">
      <c r="C40" s="16" t="s">
        <v>53</v>
      </c>
      <c r="D40" s="30" t="e">
        <f>10^((10*LOG($D$35)-$D$30-$D$31)/10)</f>
        <v>#NUM!</v>
      </c>
      <c r="F40" s="30" t="e">
        <f>10^((10*LOG($F$35)-$F$30-$F$31)/10)</f>
        <v>#NUM!</v>
      </c>
      <c r="H40" s="30" t="e">
        <f>10^((10*LOG($H$35)-$H$30-$H$31)/10)</f>
        <v>#NUM!</v>
      </c>
      <c r="J40" s="30" t="e">
        <f>10^((10*LOG($J$35)-$J$30-$J$31)/10)</f>
        <v>#NUM!</v>
      </c>
      <c r="O40" s="17" t="s">
        <v>53</v>
      </c>
      <c r="P40" s="30" t="e">
        <f>10^((10*LOG($P$35)-$P$30-$P$31)/10)</f>
        <v>#NUM!</v>
      </c>
      <c r="R40" s="30" t="e">
        <f>10^((10*LOG($R$35)-$R$30-$R$31)/10)</f>
        <v>#NUM!</v>
      </c>
      <c r="T40" s="30" t="e">
        <f>10^((10*LOG($T$35)-$T$30-$T$31)/10)</f>
        <v>#NUM!</v>
      </c>
      <c r="V40" s="30" t="e">
        <f>10^((10*LOG($V$35)-$V$30-$V$31)/10)</f>
        <v>#NUM!</v>
      </c>
      <c r="Z40" s="17" t="s">
        <v>53</v>
      </c>
      <c r="AA40" s="30" t="e">
        <f>10^((10*LOG($AA$35)-$AA$30-$AA$31)/10)</f>
        <v>#NUM!</v>
      </c>
      <c r="AC40" s="30" t="e">
        <f>10^((10*LOG($AC$35)-$AC$30-$AC$31)/10)</f>
        <v>#NUM!</v>
      </c>
      <c r="AE40" s="30" t="e">
        <f>10^((10*LOG($AE$35)-$AE$30-$AE$31)/10)</f>
        <v>#NUM!</v>
      </c>
      <c r="AG40" s="30" t="e">
        <f>10^((10*LOG($AG$35)-$AG$30-$AG$31)/10)</f>
        <v>#NUM!</v>
      </c>
      <c r="AK40" s="17" t="s">
        <v>53</v>
      </c>
      <c r="AM40" s="30" t="e">
        <f>10^((10*LOG($AM$35)-$AM$30-$AM$31)/10)</f>
        <v>#NUM!</v>
      </c>
      <c r="AO40" s="30" t="e">
        <f>10^((10*LOG($AO$35)-$AO$30-$AO$31)/10)</f>
        <v>#NUM!</v>
      </c>
      <c r="AQ40" s="30" t="e">
        <f>10^((10*LOG($AQ$35)-$AQ$30-$AQ$31)/10)</f>
        <v>#NUM!</v>
      </c>
      <c r="AS40" s="30" t="e">
        <f>10^((10*LOG($AS$35)-$AS$30-$AS$31)/10)</f>
        <v>#NUM!</v>
      </c>
    </row>
    <row r="41" spans="2:47" s="16" customFormat="1" ht="12" x14ac:dyDescent="0.2">
      <c r="D41" s="30" t="e">
        <f>10^((10*LOG($D$35)-$D$30-$D$31-$D$32)/10)</f>
        <v>#NUM!</v>
      </c>
      <c r="F41" s="30" t="e">
        <f>10^((10*LOG($F$35)-$F$30-$F$31-$F$32)/10)</f>
        <v>#NUM!</v>
      </c>
      <c r="H41" s="30" t="e">
        <f>10^((10*LOG($H$35)-$H$30-$H$31-$H$32)/10)</f>
        <v>#NUM!</v>
      </c>
      <c r="J41" s="30" t="e">
        <f>10^((10*LOG($J$35)-$J$30-$J$31-$J$32)/10)</f>
        <v>#NUM!</v>
      </c>
      <c r="P41" s="30" t="e">
        <f>10^((10*LOG($P$35)-$P$30-$P$31-$P$32)/10)</f>
        <v>#NUM!</v>
      </c>
      <c r="R41" s="30" t="e">
        <f>10^((10*LOG($R$35)-$R$30-$R$31-$R$32)/10)</f>
        <v>#NUM!</v>
      </c>
      <c r="T41" s="30" t="e">
        <f>10^((10*LOG($T$35)-$T$30-$T$31-$T$32)/10)</f>
        <v>#NUM!</v>
      </c>
      <c r="V41" s="30" t="e">
        <f>10^((10*LOG($V$35)-$V$30-$V$31-$V$32)/10)</f>
        <v>#NUM!</v>
      </c>
      <c r="AA41" s="30" t="e">
        <f>10^((10*LOG($AA$35)-$AA$30-$AA$31-$AA$32)/10)</f>
        <v>#NUM!</v>
      </c>
      <c r="AC41" s="30" t="e">
        <f>10^((10*LOG($AC$35)-$AC$30-$AC$31-$AC$32)/10)</f>
        <v>#NUM!</v>
      </c>
      <c r="AE41" s="30" t="e">
        <f>10^((10*LOG($AE$35)-$AE$30-$AE$31-$AE$32)/10)</f>
        <v>#NUM!</v>
      </c>
      <c r="AG41" s="30" t="e">
        <f>10^((10*LOG($AG$35)-$AG$30-$AG$31-$AG$32)/10)</f>
        <v>#NUM!</v>
      </c>
      <c r="AM41" s="30" t="e">
        <f>10^((10*LOG($AM$35)-$AM$30-$AM$31-$AM$32)/10)</f>
        <v>#NUM!</v>
      </c>
      <c r="AO41" s="30" t="e">
        <f>10^((10*LOG($AO$35)-$AO$30-$AO$31-$AO$32)/10)</f>
        <v>#NUM!</v>
      </c>
      <c r="AQ41" s="30" t="e">
        <f>10^((10*LOG($AQ$35)-$AQ$30-$AQ$31-$AQ$32)/10)</f>
        <v>#NUM!</v>
      </c>
      <c r="AS41" s="30" t="e">
        <f>10^((10*LOG($AS$35)-$AS$30-$AS$31-$AS$32)/10)</f>
        <v>#NUM!</v>
      </c>
    </row>
    <row r="42" spans="2:47" s="16" customFormat="1" x14ac:dyDescent="0.2">
      <c r="T42" s="20"/>
    </row>
    <row r="43" spans="2:47" s="16" customFormat="1" x14ac:dyDescent="0.2">
      <c r="T43" s="20"/>
    </row>
    <row r="44" spans="2:47" s="16" customFormat="1" x14ac:dyDescent="0.2">
      <c r="T44" s="20"/>
    </row>
    <row r="45" spans="2:47" s="16" customFormat="1" x14ac:dyDescent="0.2">
      <c r="T45" s="20"/>
    </row>
    <row r="46" spans="2:47" s="16" customFormat="1" x14ac:dyDescent="0.2">
      <c r="T46" s="20"/>
    </row>
    <row r="47" spans="2:47" s="16" customFormat="1" x14ac:dyDescent="0.2">
      <c r="T47" s="20"/>
    </row>
    <row r="48" spans="2:47" s="16" customFormat="1" x14ac:dyDescent="0.2">
      <c r="T48" s="20"/>
    </row>
    <row r="49" spans="2:49" s="16" customFormat="1" x14ac:dyDescent="0.2">
      <c r="F49" s="26"/>
      <c r="G49" s="26"/>
      <c r="H49" s="26"/>
      <c r="T49" s="20"/>
    </row>
    <row r="50" spans="2:49" s="16" customFormat="1" x14ac:dyDescent="0.2">
      <c r="F50" s="26"/>
      <c r="G50" s="26"/>
      <c r="H50" s="26"/>
      <c r="T50" s="20"/>
    </row>
    <row r="51" spans="2:49" s="16" customFormat="1" x14ac:dyDescent="0.2">
      <c r="F51" s="26"/>
      <c r="G51" s="26"/>
      <c r="H51" s="26"/>
      <c r="I51" s="18" t="s">
        <v>26</v>
      </c>
      <c r="T51" s="20"/>
    </row>
    <row r="52" spans="2:49" s="16" customFormat="1" x14ac:dyDescent="0.2">
      <c r="F52" s="26"/>
      <c r="G52" s="26"/>
      <c r="H52" s="26"/>
      <c r="T52" s="20"/>
    </row>
    <row r="53" spans="2:49" s="16" customFormat="1" x14ac:dyDescent="0.2">
      <c r="F53" s="18" t="s">
        <v>27</v>
      </c>
      <c r="G53" s="26"/>
      <c r="H53" s="26"/>
      <c r="T53" s="20"/>
    </row>
    <row r="54" spans="2:49" s="16" customFormat="1" x14ac:dyDescent="0.2">
      <c r="B54" s="16" t="s">
        <v>55</v>
      </c>
      <c r="H54" s="16" t="s">
        <v>28</v>
      </c>
      <c r="T54" s="20"/>
    </row>
    <row r="55" spans="2:49" s="16" customFormat="1" x14ac:dyDescent="0.2">
      <c r="D55" s="16" t="s">
        <v>29</v>
      </c>
      <c r="T55" s="20"/>
      <c r="AW55" s="40"/>
    </row>
    <row r="56" spans="2:49" s="16" customFormat="1" x14ac:dyDescent="0.2">
      <c r="B56" s="32"/>
      <c r="C56" s="16" t="s">
        <v>60</v>
      </c>
      <c r="D56" s="16" t="s">
        <v>30</v>
      </c>
      <c r="H56" s="13">
        <f>B56*3280.84</f>
        <v>0</v>
      </c>
      <c r="N56" s="40" t="s">
        <v>100</v>
      </c>
      <c r="T56" s="20"/>
      <c r="AW56" s="40"/>
    </row>
    <row r="57" spans="2:49" s="16" customFormat="1" x14ac:dyDescent="0.2">
      <c r="B57" s="10">
        <f>SUM(E9:F10)*3.280839895</f>
        <v>0</v>
      </c>
      <c r="C57" s="16" t="s">
        <v>57</v>
      </c>
      <c r="D57" s="16" t="s">
        <v>31</v>
      </c>
      <c r="H57" s="14">
        <f>B57-B58</f>
        <v>0</v>
      </c>
      <c r="N57" s="40"/>
      <c r="T57" s="20"/>
      <c r="AW57" s="40"/>
    </row>
    <row r="58" spans="2:49" s="16" customFormat="1" x14ac:dyDescent="0.2">
      <c r="B58" s="33"/>
      <c r="C58" s="16" t="s">
        <v>61</v>
      </c>
      <c r="D58" s="16" t="s">
        <v>32</v>
      </c>
      <c r="F58" s="24" t="e">
        <f>DEGREES(ATAN(H57/H56))</f>
        <v>#DIV/0!</v>
      </c>
      <c r="G58" s="16" t="s">
        <v>12</v>
      </c>
      <c r="N58" s="40" t="s">
        <v>101</v>
      </c>
      <c r="T58" s="20"/>
      <c r="AW58" s="40"/>
    </row>
    <row r="59" spans="2:49" s="16" customFormat="1" x14ac:dyDescent="0.2">
      <c r="B59" s="27"/>
      <c r="D59" s="63" t="s">
        <v>51</v>
      </c>
      <c r="E59" s="63"/>
      <c r="F59" s="63"/>
      <c r="G59" s="63"/>
      <c r="H59" s="63"/>
      <c r="N59" s="40"/>
      <c r="T59" s="20"/>
      <c r="AW59" s="40"/>
    </row>
    <row r="60" spans="2:49" s="16" customFormat="1" x14ac:dyDescent="0.2">
      <c r="B60" s="27"/>
      <c r="D60" s="63" t="s">
        <v>52</v>
      </c>
      <c r="E60" s="63"/>
      <c r="F60" s="63"/>
      <c r="G60" s="63"/>
      <c r="H60" s="63"/>
      <c r="N60" s="40"/>
      <c r="T60" s="20"/>
      <c r="AW60" s="40"/>
    </row>
    <row r="61" spans="2:49" s="16" customFormat="1" x14ac:dyDescent="0.2">
      <c r="B61" s="18" t="s">
        <v>33</v>
      </c>
      <c r="D61" s="45" t="s">
        <v>104</v>
      </c>
      <c r="E61" s="45"/>
      <c r="F61" s="45" t="s">
        <v>105</v>
      </c>
      <c r="G61" s="45"/>
      <c r="H61" s="45" t="s">
        <v>106</v>
      </c>
      <c r="I61" s="45"/>
      <c r="J61" s="45" t="s">
        <v>107</v>
      </c>
      <c r="N61" s="40"/>
      <c r="T61" s="20"/>
      <c r="AW61" s="40"/>
    </row>
    <row r="62" spans="2:49" s="16" customFormat="1" x14ac:dyDescent="0.2">
      <c r="C62" s="17" t="s">
        <v>43</v>
      </c>
      <c r="D62" s="15">
        <f>IF(D26=0,0,$F$58-D26*COS(RADIANS($G$13-D21)))</f>
        <v>0</v>
      </c>
      <c r="F62" s="15">
        <f>IF(P26=0,0,$F$58-P26*COS(RADIANS($G$13-P21)))</f>
        <v>0</v>
      </c>
      <c r="H62" s="15">
        <f>IF(AA26=0,0,$F$58-AA26*COS(RADIANS($G$13-AA21)))</f>
        <v>0</v>
      </c>
      <c r="J62" s="15">
        <f>IF(AM26=0,0,$F$58-AM26*COS(RADIANS($G$13-AM21)))</f>
        <v>0</v>
      </c>
      <c r="N62" s="40" t="s">
        <v>102</v>
      </c>
      <c r="T62" s="20"/>
      <c r="AW62" s="40"/>
    </row>
    <row r="63" spans="2:49" s="16" customFormat="1" x14ac:dyDescent="0.2">
      <c r="C63" s="17" t="s">
        <v>34</v>
      </c>
      <c r="D63" s="15">
        <f>IF(D62&lt;0,360+D62,0+D62)</f>
        <v>0</v>
      </c>
      <c r="E63" s="16" t="s">
        <v>12</v>
      </c>
      <c r="F63" s="15">
        <f>IF(P62&lt;0,360+F62,0+F62)</f>
        <v>0</v>
      </c>
      <c r="G63" s="16" t="s">
        <v>12</v>
      </c>
      <c r="H63" s="15">
        <f>IF(AA2&lt;0,360+H62,0+H62)</f>
        <v>0</v>
      </c>
      <c r="I63" s="16" t="s">
        <v>12</v>
      </c>
      <c r="J63" s="15">
        <f>IF(AM62&lt;0,360+J62,0+J62)</f>
        <v>0</v>
      </c>
      <c r="K63" s="16" t="s">
        <v>12</v>
      </c>
      <c r="N63" s="40" t="s">
        <v>103</v>
      </c>
      <c r="T63" s="20"/>
    </row>
    <row r="64" spans="2:49" s="16" customFormat="1" x14ac:dyDescent="0.2">
      <c r="C64" s="17"/>
      <c r="D64" s="28"/>
      <c r="F64" s="28"/>
      <c r="H64" s="28"/>
      <c r="T64" s="20"/>
    </row>
    <row r="65" spans="2:20" s="16" customFormat="1" x14ac:dyDescent="0.2">
      <c r="B65" s="16" t="s">
        <v>35</v>
      </c>
      <c r="T65" s="20"/>
    </row>
    <row r="66" spans="2:20" s="16" customFormat="1" x14ac:dyDescent="0.2">
      <c r="B66" s="16" t="s">
        <v>36</v>
      </c>
      <c r="T66" s="20"/>
    </row>
    <row r="67" spans="2:20" s="16" customFormat="1" x14ac:dyDescent="0.2">
      <c r="B67" s="16" t="s">
        <v>54</v>
      </c>
      <c r="T67" s="20"/>
    </row>
    <row r="68" spans="2:20" s="16" customFormat="1" x14ac:dyDescent="0.2">
      <c r="B68" s="16" t="s">
        <v>37</v>
      </c>
      <c r="T68" s="20"/>
    </row>
    <row r="69" spans="2:20" s="16" customFormat="1" x14ac:dyDescent="0.2">
      <c r="B69" s="16" t="s">
        <v>38</v>
      </c>
      <c r="T69" s="20"/>
    </row>
    <row r="70" spans="2:20" s="16" customFormat="1" x14ac:dyDescent="0.2">
      <c r="T70" s="20"/>
    </row>
    <row r="71" spans="2:20" s="16" customFormat="1" x14ac:dyDescent="0.2">
      <c r="B71" s="16" t="s">
        <v>39</v>
      </c>
      <c r="T71" s="20"/>
    </row>
    <row r="72" spans="2:20" s="16" customFormat="1" x14ac:dyDescent="0.2">
      <c r="B72" s="16" t="s">
        <v>40</v>
      </c>
      <c r="T72" s="20"/>
    </row>
    <row r="73" spans="2:20" s="16" customFormat="1" x14ac:dyDescent="0.2">
      <c r="T73" s="20"/>
    </row>
    <row r="74" spans="2:20" s="16" customFormat="1" x14ac:dyDescent="0.2">
      <c r="B74" s="16" t="s">
        <v>47</v>
      </c>
      <c r="T74" s="20"/>
    </row>
    <row r="75" spans="2:20" s="16" customFormat="1" x14ac:dyDescent="0.2">
      <c r="B75" s="18" t="s">
        <v>44</v>
      </c>
      <c r="T75" s="20"/>
    </row>
    <row r="76" spans="2:20" s="16" customFormat="1" x14ac:dyDescent="0.2">
      <c r="T76" s="20"/>
    </row>
    <row r="77" spans="2:20" s="16" customFormat="1" x14ac:dyDescent="0.2">
      <c r="B77" s="16" t="s">
        <v>41</v>
      </c>
      <c r="T77" s="20"/>
    </row>
    <row r="78" spans="2:20" s="16" customFormat="1" x14ac:dyDescent="0.2">
      <c r="T78" s="20"/>
    </row>
    <row r="79" spans="2:20" s="16" customFormat="1" x14ac:dyDescent="0.2">
      <c r="T79" s="20"/>
    </row>
    <row r="80" spans="2:20" s="16" customFormat="1" x14ac:dyDescent="0.2">
      <c r="T80" s="20"/>
    </row>
    <row r="81" spans="20:20" s="16" customFormat="1" x14ac:dyDescent="0.2">
      <c r="T81" s="20"/>
    </row>
    <row r="82" spans="20:20" s="16" customFormat="1" x14ac:dyDescent="0.2">
      <c r="T82" s="20"/>
    </row>
    <row r="83" spans="20:20" s="16" customFormat="1" x14ac:dyDescent="0.2">
      <c r="T83" s="20"/>
    </row>
    <row r="84" spans="20:20" s="16" customFormat="1" x14ac:dyDescent="0.2">
      <c r="T84" s="20"/>
    </row>
    <row r="85" spans="20:20" s="16" customFormat="1" x14ac:dyDescent="0.2">
      <c r="T85" s="20"/>
    </row>
    <row r="86" spans="20:20" s="16" customFormat="1" x14ac:dyDescent="0.2">
      <c r="T86" s="20"/>
    </row>
    <row r="87" spans="20:20" s="16" customFormat="1" x14ac:dyDescent="0.2">
      <c r="T87" s="20"/>
    </row>
    <row r="88" spans="20:20" s="16" customFormat="1" x14ac:dyDescent="0.2">
      <c r="T88" s="20"/>
    </row>
    <row r="89" spans="20:20" s="16" customFormat="1" x14ac:dyDescent="0.2">
      <c r="T89" s="20"/>
    </row>
    <row r="90" spans="20:20" s="16" customFormat="1" x14ac:dyDescent="0.2">
      <c r="T90" s="20"/>
    </row>
    <row r="91" spans="20:20" s="16" customFormat="1" x14ac:dyDescent="0.2">
      <c r="T91" s="20"/>
    </row>
    <row r="92" spans="20:20" s="16" customFormat="1" x14ac:dyDescent="0.2">
      <c r="T92" s="20"/>
    </row>
    <row r="93" spans="20:20" s="16" customFormat="1" x14ac:dyDescent="0.2">
      <c r="T93" s="20"/>
    </row>
  </sheetData>
  <sheetProtection algorithmName="SHA-512" hashValue="rGhDisgGO7XW2qbAYhwVRtONetggHuvh8icBOcSbvkh37pfn0rJAlc0hhCnxAWVRI8233mmUO14yBOz2auHtkQ==" saltValue="ThA2rOkCuex8Iv3MVRe68g==" spinCount="100000" sheet="1" insertColumns="0" selectLockedCells="1"/>
  <mergeCells count="17">
    <mergeCell ref="E7:F7"/>
    <mergeCell ref="E8:F8"/>
    <mergeCell ref="E9:F9"/>
    <mergeCell ref="B10:C10"/>
    <mergeCell ref="E10:F10"/>
    <mergeCell ref="D60:H60"/>
    <mergeCell ref="D59:H59"/>
    <mergeCell ref="E15:F15"/>
    <mergeCell ref="B11:C11"/>
    <mergeCell ref="K9:M9"/>
    <mergeCell ref="K10:M10"/>
    <mergeCell ref="L37:M37"/>
    <mergeCell ref="B39:C39"/>
    <mergeCell ref="E11:F11"/>
    <mergeCell ref="A13:C13"/>
    <mergeCell ref="E13:F13"/>
    <mergeCell ref="E14:F14"/>
  </mergeCells>
  <pageMargins left="0.7" right="0.7" top="0.75" bottom="0.75" header="0.3" footer="0.3"/>
  <pageSetup scale="87" pageOrder="overThenDown" orientation="landscape" horizontalDpi="0" verticalDpi="0" r:id="rId1"/>
  <ignoredErrors>
    <ignoredError sqref="O2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>
      <selection activeCell="M35" sqref="M35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G30" sqref="G30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L33" sqref="L33"/>
    </sheetView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"/>
  <sheetViews>
    <sheetView workbookViewId="0">
      <selection activeCell="O39" sqref="O39"/>
    </sheetView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"/>
  <sheetViews>
    <sheetView workbookViewId="0">
      <selection activeCell="S38" sqref="S3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Site inspection worksheet</vt:lpstr>
      <vt:lpstr>Applicant Comments</vt:lpstr>
      <vt:lpstr>ALPHA +45 antenna pattern</vt:lpstr>
      <vt:lpstr>ALPHA -45 antenna pattern</vt:lpstr>
      <vt:lpstr>BETA +45 antenna pattern</vt:lpstr>
      <vt:lpstr>BETA -45 antenna pattern</vt:lpstr>
      <vt:lpstr>GAMMA +45 antenna pattern</vt:lpstr>
      <vt:lpstr>GAMMA -45 antenna pattern</vt:lpstr>
      <vt:lpstr>DELTA +45 antenna pattern</vt:lpstr>
      <vt:lpstr>DELTA -45 antenna pattern</vt:lpstr>
    </vt:vector>
  </TitlesOfParts>
  <Company>NRAO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 Woody</dc:creator>
  <cp:lastModifiedBy>Paulette W. Woody</cp:lastModifiedBy>
  <cp:lastPrinted>2018-08-20T17:05:08Z</cp:lastPrinted>
  <dcterms:created xsi:type="dcterms:W3CDTF">2006-04-25T17:23:04Z</dcterms:created>
  <dcterms:modified xsi:type="dcterms:W3CDTF">2021-02-11T17:47:52Z</dcterms:modified>
</cp:coreProperties>
</file>