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filer\www.gb.nrao.edu\content\nrqz\"/>
    </mc:Choice>
  </mc:AlternateContent>
  <workbookProtection workbookPassword="FB3C" lockStructure="1"/>
  <bookViews>
    <workbookView xWindow="2325" yWindow="315" windowWidth="20025" windowHeight="10620"/>
  </bookViews>
  <sheets>
    <sheet name="Site inspection worksheet" sheetId="2" r:id="rId1"/>
  </sheets>
  <calcPr calcId="162913"/>
</workbook>
</file>

<file path=xl/calcChain.xml><?xml version="1.0" encoding="utf-8"?>
<calcChain xmlns="http://schemas.openxmlformats.org/spreadsheetml/2006/main">
  <c r="H9" i="2" l="1"/>
  <c r="H8" i="2"/>
  <c r="B50" i="2" l="1"/>
  <c r="D32" i="2" l="1"/>
  <c r="D33" i="2" s="1"/>
  <c r="D39" i="2" s="1"/>
  <c r="F55" i="2"/>
  <c r="F56" i="2" s="1"/>
  <c r="H50" i="2"/>
  <c r="H49" i="2"/>
  <c r="H32" i="2"/>
  <c r="H33" i="2" s="1"/>
  <c r="H39" i="2" s="1"/>
  <c r="F32" i="2"/>
  <c r="F33" i="2" s="1"/>
  <c r="F34" i="2" s="1"/>
  <c r="F35" i="2" s="1"/>
  <c r="H22" i="2"/>
  <c r="F22" i="2"/>
  <c r="D22" i="2"/>
  <c r="H21" i="2"/>
  <c r="F21" i="2"/>
  <c r="D21" i="2"/>
  <c r="H20" i="2"/>
  <c r="F20" i="2"/>
  <c r="D20" i="2"/>
  <c r="G13" i="2"/>
  <c r="G14" i="2" s="1"/>
  <c r="D38" i="2" l="1"/>
  <c r="H34" i="2"/>
  <c r="H35" i="2" s="1"/>
  <c r="H38" i="2"/>
  <c r="F38" i="2"/>
  <c r="F39" i="2"/>
  <c r="D34" i="2"/>
  <c r="D35" i="2" s="1"/>
  <c r="F51" i="2"/>
  <c r="H55" i="2" l="1"/>
  <c r="H56" i="2" s="1"/>
  <c r="D55" i="2"/>
  <c r="D56" i="2" s="1"/>
  <c r="J35" i="2"/>
  <c r="J36" i="2" s="1"/>
</calcChain>
</file>

<file path=xl/sharedStrings.xml><?xml version="1.0" encoding="utf-8"?>
<sst xmlns="http://schemas.openxmlformats.org/spreadsheetml/2006/main" count="155" uniqueCount="96">
  <si>
    <t>NRQZ#</t>
  </si>
  <si>
    <t>°Mag</t>
  </si>
  <si>
    <t>Location:</t>
  </si>
  <si>
    <t>Latitude:</t>
  </si>
  <si>
    <t>(ddmmss.s)</t>
  </si>
  <si>
    <t>Longitude:</t>
  </si>
  <si>
    <t>Ground Elev.:</t>
  </si>
  <si>
    <t>Antenna Ht.:</t>
  </si>
  <si>
    <t>Frequency:</t>
  </si>
  <si>
    <t>MHz</t>
  </si>
  <si>
    <t>watts  at</t>
  </si>
  <si>
    <t>° True (Фd)</t>
  </si>
  <si>
    <t>° True</t>
  </si>
  <si>
    <t>a.</t>
  </si>
  <si>
    <t>Antenna Type</t>
  </si>
  <si>
    <t>b.</t>
  </si>
  <si>
    <t>Maximum Antenna Gain</t>
  </si>
  <si>
    <t>dBd</t>
  </si>
  <si>
    <t>c.</t>
  </si>
  <si>
    <t>°T</t>
  </si>
  <si>
    <t>Antenna Azimuth (Mag)</t>
  </si>
  <si>
    <t>d.</t>
  </si>
  <si>
    <t>Az to GBT on Antenna Pattern</t>
  </si>
  <si>
    <t>°</t>
  </si>
  <si>
    <t>e.</t>
  </si>
  <si>
    <t>dB</t>
  </si>
  <si>
    <t>f.</t>
  </si>
  <si>
    <t>Antenna Gain to GBT Below Maximum</t>
  </si>
  <si>
    <t>g.</t>
  </si>
  <si>
    <t>Mechanical Downtilt (Фbt)</t>
  </si>
  <si>
    <t>h.</t>
  </si>
  <si>
    <t>Loss to GBT Due to Mechanical Downtilt</t>
  </si>
  <si>
    <t>i.</t>
  </si>
  <si>
    <t>Transmitter Output Power</t>
  </si>
  <si>
    <t>watts</t>
  </si>
  <si>
    <t>j.</t>
  </si>
  <si>
    <t>System Losses:  Combiner/Duplexer</t>
  </si>
  <si>
    <t>Main Line</t>
  </si>
  <si>
    <t>Misc. connectors, etc.</t>
  </si>
  <si>
    <t>System Loss</t>
  </si>
  <si>
    <t>k.</t>
  </si>
  <si>
    <t>Power to Antenna (ix j)</t>
  </si>
  <si>
    <t>l.</t>
  </si>
  <si>
    <t>Main Beam Power (k x b)</t>
  </si>
  <si>
    <t>m.</t>
  </si>
  <si>
    <t>ERPd to GBT (l x (f + h)) or (I x (e - (h + j)))</t>
  </si>
  <si>
    <t>B</t>
  </si>
  <si>
    <t>Өd</t>
  </si>
  <si>
    <t>A</t>
  </si>
  <si>
    <t>Өd = Angle to 1st Obstacle</t>
  </si>
  <si>
    <t>km to 1st Obstacle</t>
  </si>
  <si>
    <t>A = Distance to 1st Obstacle in Feet</t>
  </si>
  <si>
    <t>B = Ant Ht AMSL minus Ht of 1st Obs</t>
  </si>
  <si>
    <t>AMSL 1st Obstacle</t>
  </si>
  <si>
    <t xml:space="preserve">Өd = arctan(B/A) = </t>
  </si>
  <si>
    <t>Effective mechanical downtilt adjustment:</t>
  </si>
  <si>
    <t>Effective Elevation Adjustment =</t>
  </si>
  <si>
    <t>Definitions:</t>
  </si>
  <si>
    <t>Фd = Azimuth to GBT</t>
  </si>
  <si>
    <t>Өd = Elevation to 1st obstacle (negative above horizon)</t>
  </si>
  <si>
    <t>Өbt = Elevation of antenna mechanical beam tilt (neg. above horizon)</t>
  </si>
  <si>
    <t>Note:  No adjustments for electrical beam tilt are required because</t>
  </si>
  <si>
    <t xml:space="preserve">          the pattern data already accounts for this</t>
  </si>
  <si>
    <t>Antenna Gain = HPAT(Eff AZ) + VPAT(Eff ELEV) + Max Gain</t>
  </si>
  <si>
    <t>Antenna Gain to GBT (b - │ f │)</t>
  </si>
  <si>
    <t>Effective Elevation = Өd - Өbt cos(Фd - Фbt) =</t>
  </si>
  <si>
    <t>Effective elevation on vertical pattern = Өd - Өbt cos(Фd - Фbt)   {IF ELEV&lt;0, then add 360}</t>
  </si>
  <si>
    <t>Magnetic Declination Correction</t>
  </si>
  <si>
    <t>° West</t>
  </si>
  <si>
    <t>Effective azimuth on horizontal pattern = Фd - Antenna Azimuth (True)   {If AZ&lt;0, then add 360}</t>
  </si>
  <si>
    <t>Antenna Azimuth (° True or "omni")</t>
  </si>
  <si>
    <t>Lightning Arrestor</t>
  </si>
  <si>
    <t>RF Filter</t>
  </si>
  <si>
    <t>A -Өd value indicates that the first obstacle is above the horizon</t>
  </si>
  <si>
    <t>A +Өd value indicaes that the first obstacle is below the horizon</t>
  </si>
  <si>
    <t>DATE</t>
  </si>
  <si>
    <t>Power at output of duplexer</t>
  </si>
  <si>
    <t>Note: dBd = dBi - 2.15 dB</t>
  </si>
  <si>
    <t>Фbt = Azimuth of mechanical beam tilt (verticle)</t>
  </si>
  <si>
    <t>Complete WHITE sections only</t>
  </si>
  <si>
    <t>Enter 1st Obstacle Information provided by NRQZ office</t>
  </si>
  <si>
    <t>Go to this URL and calculate declination</t>
  </si>
  <si>
    <t>http://www.ngdc.noaa.gov/geomag-web/#declination</t>
  </si>
  <si>
    <t>TX AMSL (ft)</t>
  </si>
  <si>
    <t>Sector Name or Indicator</t>
  </si>
  <si>
    <t>NRAO AERP (watts) per specified bandwidth</t>
  </si>
  <si>
    <t>Ft</t>
  </si>
  <si>
    <t>Meters</t>
  </si>
  <si>
    <t>(Value only)</t>
  </si>
  <si>
    <t>Instructions and comments:</t>
  </si>
  <si>
    <t>(20) Equals your AZ + ~ 8° or 9° degrees more due to magnetic declination</t>
  </si>
  <si>
    <t>(27) Values for system losses are to be indicated as a negative value</t>
  </si>
  <si>
    <t>(17) This is the model number of your antenna and its associated ET</t>
  </si>
  <si>
    <t>(21) A calculated value of the Horizontal offset AZ from your TX to GBT</t>
  </si>
  <si>
    <t>(23) Antenna gain at offset Horizontal AZ bearing</t>
  </si>
  <si>
    <t>(25) Antenna gain at offset Vertical AZ bearing (within +/-  Row 24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</si>
</sst>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;[Red]\(0.00\)"/>
  </numFmts>
  <fonts count="12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Protection="1"/>
    <xf numFmtId="164" fontId="1" fillId="3" borderId="1" xfId="0" applyNumberFormat="1" applyFont="1" applyFill="1" applyBorder="1" applyProtection="1"/>
    <xf numFmtId="2" fontId="2" fillId="3" borderId="1" xfId="0" applyNumberFormat="1" applyFont="1" applyFill="1" applyBorder="1" applyProtection="1"/>
    <xf numFmtId="165" fontId="3" fillId="3" borderId="1" xfId="0" applyNumberFormat="1" applyFont="1" applyFill="1" applyBorder="1" applyProtection="1"/>
    <xf numFmtId="2" fontId="1" fillId="3" borderId="2" xfId="0" applyNumberFormat="1" applyFont="1" applyFill="1" applyBorder="1" applyProtection="1"/>
    <xf numFmtId="2" fontId="4" fillId="3" borderId="1" xfId="0" applyNumberFormat="1" applyFont="1" applyFill="1" applyBorder="1" applyProtection="1"/>
    <xf numFmtId="2" fontId="1" fillId="3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1" fillId="3" borderId="2" xfId="0" applyFont="1" applyFill="1" applyBorder="1" applyProtection="1"/>
    <xf numFmtId="164" fontId="1" fillId="3" borderId="0" xfId="0" applyNumberFormat="1" applyFont="1" applyFill="1" applyAlignment="1" applyProtection="1">
      <alignment horizontal="right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left"/>
    </xf>
    <xf numFmtId="0" fontId="7" fillId="4" borderId="0" xfId="1" applyFill="1" applyAlignment="1" applyProtection="1">
      <alignment horizontal="left"/>
    </xf>
    <xf numFmtId="0" fontId="0" fillId="4" borderId="0" xfId="0" applyFill="1"/>
    <xf numFmtId="0" fontId="1" fillId="4" borderId="1" xfId="0" applyFont="1" applyFill="1" applyBorder="1" applyProtection="1">
      <protection locked="0"/>
    </xf>
    <xf numFmtId="0" fontId="2" fillId="4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2" fontId="1" fillId="4" borderId="0" xfId="0" applyNumberFormat="1" applyFont="1" applyFill="1" applyProtection="1"/>
    <xf numFmtId="2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" fillId="4" borderId="0" xfId="0" applyFont="1" applyFill="1" applyBorder="1" applyProtection="1">
      <protection locked="0"/>
    </xf>
    <xf numFmtId="1" fontId="1" fillId="4" borderId="0" xfId="0" applyNumberFormat="1" applyFont="1" applyFill="1" applyAlignment="1" applyProtection="1">
      <alignment horizontal="right"/>
    </xf>
    <xf numFmtId="164" fontId="1" fillId="5" borderId="1" xfId="0" applyNumberFormat="1" applyFont="1" applyFill="1" applyBorder="1" applyProtection="1"/>
    <xf numFmtId="2" fontId="1" fillId="5" borderId="0" xfId="0" applyNumberFormat="1" applyFont="1" applyFill="1" applyBorder="1" applyProtection="1"/>
    <xf numFmtId="0" fontId="8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2" fontId="1" fillId="3" borderId="0" xfId="0" applyNumberFormat="1" applyFont="1" applyFill="1" applyProtection="1"/>
    <xf numFmtId="14" fontId="1" fillId="0" borderId="1" xfId="0" applyNumberFormat="1" applyFont="1" applyFill="1" applyBorder="1" applyProtection="1">
      <protection locked="0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7" fillId="0" borderId="1" xfId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4" fontId="1" fillId="4" borderId="0" xfId="0" applyNumberFormat="1" applyFont="1" applyFill="1" applyProtection="1"/>
    <xf numFmtId="0" fontId="11" fillId="4" borderId="0" xfId="1" applyFont="1" applyFill="1" applyAlignment="1" applyProtection="1">
      <alignment horizontal="center"/>
    </xf>
    <xf numFmtId="0" fontId="1" fillId="5" borderId="0" xfId="0" applyFont="1" applyFill="1" applyProtection="1"/>
    <xf numFmtId="0" fontId="2" fillId="5" borderId="0" xfId="0" applyFont="1" applyFill="1" applyProtection="1"/>
    <xf numFmtId="0" fontId="3" fillId="5" borderId="0" xfId="0" applyFont="1" applyFill="1" applyProtection="1"/>
    <xf numFmtId="0" fontId="9" fillId="4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</xf>
    <xf numFmtId="0" fontId="7" fillId="5" borderId="0" xfId="1" applyFill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41</xdr:row>
      <xdr:rowOff>76200</xdr:rowOff>
    </xdr:from>
    <xdr:to>
      <xdr:col>7</xdr:col>
      <xdr:colOff>590550</xdr:colOff>
      <xdr:row>45</xdr:row>
      <xdr:rowOff>152400</xdr:rowOff>
    </xdr:to>
    <xdr:sp macro="" textlink="">
      <xdr:nvSpPr>
        <xdr:cNvPr id="2051" name="AutoShape 1"/>
        <xdr:cNvSpPr>
          <a:spLocks noChangeArrowheads="1"/>
        </xdr:cNvSpPr>
      </xdr:nvSpPr>
      <xdr:spPr bwMode="auto">
        <a:xfrm rot="10800000" flipV="1">
          <a:off x="4000500" y="6076950"/>
          <a:ext cx="1733550" cy="6858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gdc.noaa.gov/geomag-we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15" zoomScaleNormal="100" workbookViewId="0">
      <selection activeCell="D19" sqref="D19"/>
    </sheetView>
  </sheetViews>
  <sheetFormatPr defaultRowHeight="12" x14ac:dyDescent="0.2"/>
  <cols>
    <col min="1" max="1" width="2.85546875" style="17" customWidth="1"/>
    <col min="2" max="2" width="9.7109375" style="17" customWidth="1"/>
    <col min="3" max="3" width="24" style="17" customWidth="1"/>
    <col min="4" max="4" width="14.7109375" style="17" customWidth="1"/>
    <col min="5" max="5" width="5.5703125" style="17" customWidth="1"/>
    <col min="6" max="6" width="14.7109375" style="17" customWidth="1"/>
    <col min="7" max="7" width="5.5703125" style="17" customWidth="1"/>
    <col min="8" max="8" width="14.7109375" style="17" customWidth="1"/>
    <col min="9" max="9" width="6.5703125" style="17" customWidth="1"/>
    <col min="10" max="16384" width="9.140625" style="17"/>
  </cols>
  <sheetData>
    <row r="1" spans="1:16" x14ac:dyDescent="0.2">
      <c r="H1" s="37"/>
      <c r="I1" s="17" t="s">
        <v>75</v>
      </c>
    </row>
    <row r="2" spans="1:16" x14ac:dyDescent="0.2">
      <c r="B2" s="17" t="s">
        <v>0</v>
      </c>
      <c r="C2" s="6"/>
    </row>
    <row r="3" spans="1:16" ht="12.75" x14ac:dyDescent="0.2">
      <c r="B3" s="53" t="s">
        <v>82</v>
      </c>
      <c r="C3" s="53"/>
      <c r="D3" s="53"/>
      <c r="G3" s="18" t="s">
        <v>67</v>
      </c>
      <c r="H3" s="35"/>
      <c r="I3" s="17" t="s">
        <v>68</v>
      </c>
    </row>
    <row r="4" spans="1:16" ht="12.75" x14ac:dyDescent="0.2">
      <c r="B4" s="38" t="s">
        <v>81</v>
      </c>
      <c r="C4" s="39"/>
      <c r="D4" s="47"/>
      <c r="E4" s="47"/>
      <c r="F4" s="47"/>
      <c r="G4" s="47"/>
      <c r="H4" s="43" t="s">
        <v>88</v>
      </c>
      <c r="I4" s="20"/>
    </row>
    <row r="5" spans="1:16" ht="12.75" x14ac:dyDescent="0.2">
      <c r="C5" s="19"/>
      <c r="E5" s="20"/>
      <c r="F5" s="20"/>
      <c r="G5" s="20"/>
      <c r="H5" s="20"/>
      <c r="I5" s="20"/>
    </row>
    <row r="6" spans="1:16" x14ac:dyDescent="0.2">
      <c r="B6" s="17" t="s">
        <v>2</v>
      </c>
      <c r="C6" s="6"/>
      <c r="D6" s="17" t="s">
        <v>3</v>
      </c>
      <c r="E6" s="48"/>
      <c r="F6" s="48"/>
      <c r="G6" s="17" t="s">
        <v>4</v>
      </c>
    </row>
    <row r="7" spans="1:16" ht="12.75" x14ac:dyDescent="0.2">
      <c r="C7" s="21"/>
      <c r="D7" s="17" t="s">
        <v>5</v>
      </c>
      <c r="E7" s="54"/>
      <c r="F7" s="54"/>
      <c r="G7" s="17" t="s">
        <v>4</v>
      </c>
    </row>
    <row r="8" spans="1:16" ht="12.75" customHeight="1" x14ac:dyDescent="0.2">
      <c r="B8" s="49" t="s">
        <v>79</v>
      </c>
      <c r="C8" s="49"/>
      <c r="D8" s="17" t="s">
        <v>6</v>
      </c>
      <c r="E8" s="48"/>
      <c r="F8" s="48"/>
      <c r="G8" s="17" t="s">
        <v>87</v>
      </c>
      <c r="H8" s="42">
        <f>SUM(E8*3.2808)</f>
        <v>0</v>
      </c>
      <c r="I8" s="17" t="s">
        <v>86</v>
      </c>
    </row>
    <row r="9" spans="1:16" x14ac:dyDescent="0.2">
      <c r="B9" s="47"/>
      <c r="C9" s="47"/>
      <c r="D9" s="17" t="s">
        <v>7</v>
      </c>
      <c r="E9" s="48"/>
      <c r="F9" s="48"/>
      <c r="G9" s="17" t="s">
        <v>87</v>
      </c>
      <c r="H9" s="42">
        <f>SUM(E9*3.2808)</f>
        <v>0</v>
      </c>
      <c r="I9" s="17" t="s">
        <v>86</v>
      </c>
    </row>
    <row r="10" spans="1:16" ht="12.75" customHeight="1" x14ac:dyDescent="0.2">
      <c r="B10" s="47"/>
      <c r="C10" s="47"/>
      <c r="D10" s="17" t="s">
        <v>8</v>
      </c>
      <c r="E10" s="48"/>
      <c r="F10" s="48"/>
      <c r="G10" s="17" t="s">
        <v>9</v>
      </c>
    </row>
    <row r="12" spans="1:16" ht="12.75" customHeight="1" x14ac:dyDescent="0.2">
      <c r="A12" s="51" t="s">
        <v>85</v>
      </c>
      <c r="B12" s="51"/>
      <c r="C12" s="51"/>
      <c r="D12" s="2"/>
      <c r="E12" s="52" t="s">
        <v>10</v>
      </c>
      <c r="F12" s="52"/>
      <c r="G12" s="3"/>
      <c r="H12" s="17" t="s">
        <v>11</v>
      </c>
    </row>
    <row r="13" spans="1:16" ht="12.75" x14ac:dyDescent="0.2">
      <c r="C13" s="18"/>
      <c r="D13" s="22"/>
      <c r="E13" s="52" t="s">
        <v>10</v>
      </c>
      <c r="F13" s="52"/>
      <c r="G13" s="7">
        <f>G12</f>
        <v>0</v>
      </c>
      <c r="H13" s="17" t="s">
        <v>12</v>
      </c>
    </row>
    <row r="14" spans="1:16" ht="12.75" x14ac:dyDescent="0.2">
      <c r="C14" s="18"/>
      <c r="D14" s="22"/>
      <c r="E14" s="52" t="s">
        <v>10</v>
      </c>
      <c r="F14" s="52"/>
      <c r="G14" s="7">
        <f>G13</f>
        <v>0</v>
      </c>
      <c r="H14" s="17" t="s">
        <v>12</v>
      </c>
    </row>
    <row r="16" spans="1:16" x14ac:dyDescent="0.2">
      <c r="B16" s="17" t="s">
        <v>84</v>
      </c>
      <c r="D16" s="41">
        <v>1</v>
      </c>
      <c r="F16" s="41">
        <v>2</v>
      </c>
      <c r="H16" s="41">
        <v>3</v>
      </c>
      <c r="J16" s="44" t="s">
        <v>89</v>
      </c>
      <c r="K16" s="44"/>
      <c r="L16" s="44"/>
      <c r="M16" s="44"/>
      <c r="N16" s="44"/>
      <c r="O16" s="44"/>
      <c r="P16" s="44"/>
    </row>
    <row r="17" spans="1:16" ht="15" x14ac:dyDescent="0.25">
      <c r="A17" s="17" t="s">
        <v>13</v>
      </c>
      <c r="B17" s="17" t="s">
        <v>14</v>
      </c>
      <c r="D17" s="40"/>
      <c r="F17" s="33"/>
      <c r="H17" s="34"/>
      <c r="J17" s="44" t="s">
        <v>92</v>
      </c>
      <c r="K17" s="44"/>
      <c r="L17" s="44"/>
      <c r="M17" s="44"/>
      <c r="N17" s="44"/>
      <c r="O17" s="44"/>
      <c r="P17" s="44"/>
    </row>
    <row r="18" spans="1:16" s="23" customFormat="1" x14ac:dyDescent="0.2">
      <c r="A18" s="23" t="s">
        <v>15</v>
      </c>
      <c r="B18" s="23" t="s">
        <v>16</v>
      </c>
      <c r="D18" s="1"/>
      <c r="E18" s="23" t="s">
        <v>17</v>
      </c>
      <c r="F18" s="1"/>
      <c r="G18" s="23" t="s">
        <v>17</v>
      </c>
      <c r="H18" s="1"/>
      <c r="I18" s="23" t="s">
        <v>17</v>
      </c>
      <c r="J18" s="45"/>
      <c r="K18" s="45"/>
      <c r="L18" s="45"/>
      <c r="M18" s="45"/>
      <c r="N18" s="45"/>
      <c r="O18" s="45"/>
      <c r="P18" s="45"/>
    </row>
    <row r="19" spans="1:16" x14ac:dyDescent="0.2">
      <c r="A19" s="17" t="s">
        <v>18</v>
      </c>
      <c r="B19" s="17" t="s">
        <v>70</v>
      </c>
      <c r="D19" s="2"/>
      <c r="E19" s="17" t="s">
        <v>19</v>
      </c>
      <c r="F19" s="2"/>
      <c r="G19" s="17" t="s">
        <v>19</v>
      </c>
      <c r="H19" s="2"/>
      <c r="I19" s="17" t="s">
        <v>19</v>
      </c>
      <c r="J19" s="44"/>
      <c r="K19" s="44"/>
      <c r="L19" s="44"/>
      <c r="M19" s="44"/>
      <c r="N19" s="44"/>
      <c r="O19" s="44"/>
      <c r="P19" s="44"/>
    </row>
    <row r="20" spans="1:16" x14ac:dyDescent="0.2">
      <c r="B20" s="17" t="s">
        <v>20</v>
      </c>
      <c r="D20" s="31">
        <f>IF(D$19="omni","omni",D19+$H$3)</f>
        <v>0</v>
      </c>
      <c r="E20" s="17" t="s">
        <v>1</v>
      </c>
      <c r="F20" s="31">
        <f>IF(F$19="omni","omni",F19+$H$3)</f>
        <v>0</v>
      </c>
      <c r="G20" s="17" t="s">
        <v>1</v>
      </c>
      <c r="H20" s="31">
        <f>IF(H$19="omni","omni",H19+$H$3)</f>
        <v>0</v>
      </c>
      <c r="I20" s="17" t="s">
        <v>1</v>
      </c>
      <c r="J20" s="44" t="s">
        <v>90</v>
      </c>
      <c r="K20" s="44"/>
      <c r="L20" s="44"/>
      <c r="M20" s="44"/>
      <c r="N20" s="44"/>
      <c r="O20" s="44"/>
      <c r="P20" s="44"/>
    </row>
    <row r="21" spans="1:16" x14ac:dyDescent="0.2">
      <c r="A21" s="17" t="s">
        <v>21</v>
      </c>
      <c r="B21" s="17" t="s">
        <v>22</v>
      </c>
      <c r="D21" s="8">
        <f>IF(D$19="omni","omni",IF($G$12-D19&lt;0,$G$12-D19+360,$G$12-D19))</f>
        <v>0</v>
      </c>
      <c r="E21" s="17" t="s">
        <v>23</v>
      </c>
      <c r="F21" s="8">
        <f>IF(F$19="omni","omni",IF($G$12-F19&lt;0,$G$12-F19+360,$G$12-F19))</f>
        <v>0</v>
      </c>
      <c r="G21" s="17" t="s">
        <v>23</v>
      </c>
      <c r="H21" s="8">
        <f>IF(H$19="omni","omni",IF($G$12-H19&lt;0,$G$12-H19+360,$G$12-H19))</f>
        <v>0</v>
      </c>
      <c r="I21" s="17" t="s">
        <v>23</v>
      </c>
      <c r="J21" s="44" t="s">
        <v>93</v>
      </c>
      <c r="K21" s="44"/>
      <c r="L21" s="44"/>
      <c r="M21" s="44"/>
      <c r="N21" s="44"/>
      <c r="O21" s="44"/>
      <c r="P21" s="44"/>
    </row>
    <row r="22" spans="1:16" s="23" customFormat="1" x14ac:dyDescent="0.2">
      <c r="A22" s="23" t="s">
        <v>24</v>
      </c>
      <c r="B22" s="23" t="s">
        <v>64</v>
      </c>
      <c r="D22" s="9">
        <f>D18-ABS(D23)</f>
        <v>0</v>
      </c>
      <c r="E22" s="23" t="s">
        <v>25</v>
      </c>
      <c r="F22" s="9">
        <f>F18-ABS(F23)</f>
        <v>0</v>
      </c>
      <c r="G22" s="23" t="s">
        <v>25</v>
      </c>
      <c r="H22" s="9">
        <f>H18-ABS(H23)</f>
        <v>0</v>
      </c>
      <c r="I22" s="23" t="s">
        <v>25</v>
      </c>
      <c r="J22" s="45"/>
      <c r="K22" s="45"/>
      <c r="L22" s="45"/>
      <c r="M22" s="45"/>
      <c r="N22" s="45"/>
      <c r="O22" s="45"/>
      <c r="P22" s="45"/>
    </row>
    <row r="23" spans="1:16" s="24" customFormat="1" x14ac:dyDescent="0.2">
      <c r="A23" s="24" t="s">
        <v>26</v>
      </c>
      <c r="B23" s="24" t="s">
        <v>27</v>
      </c>
      <c r="D23" s="5"/>
      <c r="E23" s="24" t="s">
        <v>25</v>
      </c>
      <c r="F23" s="5">
        <v>0</v>
      </c>
      <c r="G23" s="24" t="s">
        <v>25</v>
      </c>
      <c r="H23" s="5">
        <v>0</v>
      </c>
      <c r="I23" s="24" t="s">
        <v>25</v>
      </c>
      <c r="J23" s="44" t="s">
        <v>94</v>
      </c>
      <c r="K23" s="46"/>
      <c r="L23" s="46"/>
      <c r="M23" s="46"/>
      <c r="N23" s="46"/>
      <c r="O23" s="46"/>
      <c r="P23" s="46"/>
    </row>
    <row r="24" spans="1:16" x14ac:dyDescent="0.2">
      <c r="A24" s="17" t="s">
        <v>28</v>
      </c>
      <c r="B24" s="17" t="s">
        <v>29</v>
      </c>
      <c r="D24" s="2"/>
      <c r="E24" s="17" t="s">
        <v>23</v>
      </c>
      <c r="F24" s="2"/>
      <c r="G24" s="17" t="s">
        <v>23</v>
      </c>
      <c r="H24" s="2"/>
      <c r="I24" s="17" t="s">
        <v>23</v>
      </c>
      <c r="J24" s="44"/>
      <c r="K24" s="44"/>
      <c r="L24" s="44"/>
      <c r="M24" s="44"/>
      <c r="N24" s="44"/>
      <c r="O24" s="44"/>
      <c r="P24" s="44"/>
    </row>
    <row r="25" spans="1:16" s="24" customFormat="1" x14ac:dyDescent="0.2">
      <c r="A25" s="24" t="s">
        <v>30</v>
      </c>
      <c r="B25" s="24" t="s">
        <v>31</v>
      </c>
      <c r="D25" s="4"/>
      <c r="E25" s="24" t="s">
        <v>25</v>
      </c>
      <c r="F25" s="4"/>
      <c r="G25" s="24" t="s">
        <v>25</v>
      </c>
      <c r="H25" s="4"/>
      <c r="I25" s="24" t="s">
        <v>25</v>
      </c>
      <c r="J25" s="44" t="s">
        <v>95</v>
      </c>
      <c r="K25" s="46"/>
      <c r="L25" s="46"/>
      <c r="M25" s="46"/>
      <c r="N25" s="46"/>
      <c r="O25" s="46"/>
      <c r="P25" s="46"/>
    </row>
    <row r="26" spans="1:16" x14ac:dyDescent="0.2">
      <c r="A26" s="17" t="s">
        <v>32</v>
      </c>
      <c r="B26" s="17" t="s">
        <v>33</v>
      </c>
      <c r="D26" s="2"/>
      <c r="E26" s="17" t="s">
        <v>34</v>
      </c>
      <c r="F26" s="2"/>
      <c r="G26" s="17" t="s">
        <v>34</v>
      </c>
      <c r="H26" s="2"/>
      <c r="I26" s="17" t="s">
        <v>34</v>
      </c>
      <c r="J26" s="44"/>
      <c r="K26" s="44"/>
      <c r="L26" s="44"/>
      <c r="M26" s="44"/>
      <c r="N26" s="44"/>
      <c r="O26" s="44"/>
      <c r="P26" s="44"/>
    </row>
    <row r="27" spans="1:16" x14ac:dyDescent="0.2">
      <c r="A27" s="24" t="s">
        <v>35</v>
      </c>
      <c r="B27" s="24" t="s">
        <v>36</v>
      </c>
      <c r="C27" s="24"/>
      <c r="D27" s="4"/>
      <c r="E27" s="17" t="s">
        <v>25</v>
      </c>
      <c r="F27" s="4"/>
      <c r="G27" s="17" t="s">
        <v>25</v>
      </c>
      <c r="H27" s="4"/>
      <c r="I27" s="17" t="s">
        <v>25</v>
      </c>
      <c r="J27" s="44" t="s">
        <v>91</v>
      </c>
      <c r="K27" s="44"/>
      <c r="L27" s="44"/>
      <c r="M27" s="44"/>
      <c r="N27" s="44"/>
      <c r="O27" s="44"/>
      <c r="P27" s="44"/>
    </row>
    <row r="28" spans="1:16" x14ac:dyDescent="0.2">
      <c r="A28" s="24"/>
      <c r="B28" s="24" t="s">
        <v>71</v>
      </c>
      <c r="C28" s="24"/>
      <c r="D28" s="4"/>
      <c r="E28" s="17" t="s">
        <v>25</v>
      </c>
      <c r="F28" s="4"/>
      <c r="G28" s="17" t="s">
        <v>25</v>
      </c>
      <c r="H28" s="4"/>
      <c r="I28" s="17" t="s">
        <v>25</v>
      </c>
      <c r="J28" s="44"/>
      <c r="K28" s="44"/>
      <c r="L28" s="44"/>
      <c r="M28" s="44"/>
      <c r="N28" s="44"/>
      <c r="O28" s="44"/>
      <c r="P28" s="44"/>
    </row>
    <row r="29" spans="1:16" x14ac:dyDescent="0.2">
      <c r="B29" s="24" t="s">
        <v>37</v>
      </c>
      <c r="C29" s="24"/>
      <c r="D29" s="4"/>
      <c r="E29" s="17" t="s">
        <v>25</v>
      </c>
      <c r="F29" s="4"/>
      <c r="G29" s="17" t="s">
        <v>25</v>
      </c>
      <c r="H29" s="4"/>
      <c r="I29" s="17" t="s">
        <v>25</v>
      </c>
      <c r="J29" s="44"/>
      <c r="K29" s="44"/>
      <c r="L29" s="44"/>
      <c r="M29" s="44"/>
      <c r="N29" s="44"/>
      <c r="O29" s="44"/>
      <c r="P29" s="44"/>
    </row>
    <row r="30" spans="1:16" x14ac:dyDescent="0.2">
      <c r="B30" s="24" t="s">
        <v>72</v>
      </c>
      <c r="C30" s="24"/>
      <c r="D30" s="4"/>
      <c r="E30" s="17" t="s">
        <v>25</v>
      </c>
      <c r="F30" s="4"/>
      <c r="G30" s="17" t="s">
        <v>25</v>
      </c>
      <c r="H30" s="4"/>
      <c r="I30" s="17" t="s">
        <v>25</v>
      </c>
      <c r="J30" s="44"/>
      <c r="K30" s="44"/>
      <c r="L30" s="44"/>
      <c r="M30" s="44"/>
      <c r="N30" s="44"/>
      <c r="O30" s="44"/>
      <c r="P30" s="44"/>
    </row>
    <row r="31" spans="1:16" x14ac:dyDescent="0.2">
      <c r="B31" s="24" t="s">
        <v>38</v>
      </c>
      <c r="C31" s="24"/>
      <c r="D31" s="4"/>
      <c r="E31" s="17" t="s">
        <v>25</v>
      </c>
      <c r="F31" s="4"/>
      <c r="G31" s="17" t="s">
        <v>25</v>
      </c>
      <c r="H31" s="4"/>
      <c r="I31" s="17" t="s">
        <v>25</v>
      </c>
      <c r="J31" s="44"/>
      <c r="K31" s="44"/>
      <c r="L31" s="44"/>
      <c r="M31" s="44"/>
      <c r="N31" s="44"/>
      <c r="O31" s="44"/>
      <c r="P31" s="44"/>
    </row>
    <row r="32" spans="1:16" s="24" customFormat="1" x14ac:dyDescent="0.2">
      <c r="A32" s="24" t="s">
        <v>35</v>
      </c>
      <c r="B32" s="24" t="s">
        <v>39</v>
      </c>
      <c r="D32" s="10">
        <f>SUM(D27:D31)</f>
        <v>0</v>
      </c>
      <c r="E32" s="24" t="s">
        <v>25</v>
      </c>
      <c r="F32" s="10">
        <f>SUM(F27:F31)</f>
        <v>0</v>
      </c>
      <c r="G32" s="24" t="s">
        <v>25</v>
      </c>
      <c r="H32" s="10">
        <f>SUM(H27:H31)</f>
        <v>0</v>
      </c>
      <c r="I32" s="24" t="s">
        <v>25</v>
      </c>
      <c r="J32" s="46"/>
      <c r="K32" s="46"/>
      <c r="L32" s="46"/>
      <c r="M32" s="46"/>
      <c r="N32" s="46"/>
      <c r="O32" s="46"/>
      <c r="P32" s="46"/>
    </row>
    <row r="33" spans="1:16" x14ac:dyDescent="0.2">
      <c r="A33" s="17" t="s">
        <v>40</v>
      </c>
      <c r="B33" s="17" t="s">
        <v>41</v>
      </c>
      <c r="D33" s="11">
        <f>D26*(10^(D32/10))</f>
        <v>0</v>
      </c>
      <c r="E33" s="17" t="s">
        <v>34</v>
      </c>
      <c r="F33" s="11">
        <f>F26*(10^(F32/10))</f>
        <v>0</v>
      </c>
      <c r="G33" s="17" t="s">
        <v>34</v>
      </c>
      <c r="H33" s="11">
        <f>H26*(10^(H32/10))</f>
        <v>0</v>
      </c>
      <c r="I33" s="17" t="s">
        <v>34</v>
      </c>
      <c r="J33" s="44"/>
      <c r="K33" s="44"/>
      <c r="L33" s="44"/>
      <c r="M33" s="44"/>
      <c r="N33" s="44"/>
      <c r="O33" s="44"/>
      <c r="P33" s="44"/>
    </row>
    <row r="34" spans="1:16" s="25" customFormat="1" x14ac:dyDescent="0.2">
      <c r="A34" s="25" t="s">
        <v>42</v>
      </c>
      <c r="B34" s="25" t="s">
        <v>43</v>
      </c>
      <c r="D34" s="12">
        <f>D33*(10^(D18/10))</f>
        <v>0</v>
      </c>
      <c r="E34" s="25" t="s">
        <v>34</v>
      </c>
      <c r="F34" s="12">
        <f>F33*(10^(F18/10))</f>
        <v>0</v>
      </c>
      <c r="G34" s="25" t="s">
        <v>34</v>
      </c>
      <c r="H34" s="12">
        <f>H33*(10^(H18/10))</f>
        <v>0</v>
      </c>
      <c r="I34" s="25" t="s">
        <v>34</v>
      </c>
    </row>
    <row r="35" spans="1:16" x14ac:dyDescent="0.2">
      <c r="A35" s="17" t="s">
        <v>44</v>
      </c>
      <c r="B35" s="17" t="s">
        <v>45</v>
      </c>
      <c r="D35" s="13">
        <f>D34*(10^((D23+D25)/10))</f>
        <v>0</v>
      </c>
      <c r="E35" s="17" t="s">
        <v>34</v>
      </c>
      <c r="F35" s="13">
        <f>F34*(10^((F23+F25)/10))</f>
        <v>0</v>
      </c>
      <c r="G35" s="17" t="s">
        <v>34</v>
      </c>
      <c r="H35" s="13">
        <f>H34*(10^((H23+H25)/10))</f>
        <v>0</v>
      </c>
      <c r="I35" s="17" t="s">
        <v>34</v>
      </c>
      <c r="J35" s="36">
        <f>D35+F35+H35</f>
        <v>0</v>
      </c>
    </row>
    <row r="36" spans="1:16" x14ac:dyDescent="0.2">
      <c r="D36" s="27"/>
      <c r="F36" s="27"/>
      <c r="H36" s="27"/>
      <c r="J36" s="17" t="str">
        <f>IF(D12&gt;J35,"Congratulations. Meets NRAO Power Density Limits!","Does not meet NRAO protection criteria. Please continue with your design.")</f>
        <v>Does not meet NRAO protection criteria. Please continue with your design.</v>
      </c>
    </row>
    <row r="37" spans="1:16" x14ac:dyDescent="0.2">
      <c r="D37" s="27"/>
      <c r="F37" s="27"/>
      <c r="H37" s="27"/>
    </row>
    <row r="38" spans="1:16" x14ac:dyDescent="0.2">
      <c r="C38" s="17" t="s">
        <v>76</v>
      </c>
      <c r="D38" s="32" t="e">
        <f>10^((10*LOG($D$33)-$D$28-$D$29)/10)</f>
        <v>#NUM!</v>
      </c>
      <c r="F38" s="32" t="e">
        <f>10^((10*LOG($F$33)-$F$28-$F$29)/10)</f>
        <v>#NUM!</v>
      </c>
      <c r="H38" s="32" t="e">
        <f>10^((10*LOG($H$33)-$H$28-$H$29)/10)</f>
        <v>#NUM!</v>
      </c>
    </row>
    <row r="39" spans="1:16" x14ac:dyDescent="0.2">
      <c r="D39" s="32" t="e">
        <f>10^((10*LOG($D$33)-$D$28-$D$29-$D$30)/10)</f>
        <v>#NUM!</v>
      </c>
      <c r="F39" s="32" t="e">
        <f>10^((10*LOG($F$33)-$F$28-$F$29-$F$30)/10)</f>
        <v>#NUM!</v>
      </c>
      <c r="H39" s="32" t="e">
        <f>10^((10*LOG($H$33)-$H$28-$H$29-$H$30)/10)</f>
        <v>#NUM!</v>
      </c>
    </row>
    <row r="41" spans="1:16" x14ac:dyDescent="0.2">
      <c r="B41" s="17" t="s">
        <v>77</v>
      </c>
    </row>
    <row r="42" spans="1:16" x14ac:dyDescent="0.2">
      <c r="F42" s="28"/>
      <c r="G42" s="28"/>
      <c r="H42" s="28"/>
    </row>
    <row r="43" spans="1:16" x14ac:dyDescent="0.2">
      <c r="F43" s="28"/>
      <c r="G43" s="28"/>
      <c r="H43" s="28"/>
    </row>
    <row r="44" spans="1:16" x14ac:dyDescent="0.2">
      <c r="F44" s="28"/>
      <c r="G44" s="28"/>
      <c r="H44" s="28"/>
      <c r="I44" s="19" t="s">
        <v>46</v>
      </c>
    </row>
    <row r="45" spans="1:16" x14ac:dyDescent="0.2">
      <c r="F45" s="28"/>
      <c r="G45" s="28"/>
      <c r="H45" s="28"/>
    </row>
    <row r="46" spans="1:16" x14ac:dyDescent="0.2">
      <c r="F46" s="19" t="s">
        <v>47</v>
      </c>
      <c r="G46" s="28"/>
      <c r="H46" s="28"/>
    </row>
    <row r="47" spans="1:16" x14ac:dyDescent="0.2">
      <c r="B47" s="17" t="s">
        <v>80</v>
      </c>
      <c r="H47" s="17" t="s">
        <v>48</v>
      </c>
    </row>
    <row r="48" spans="1:16" x14ac:dyDescent="0.2">
      <c r="D48" s="17" t="s">
        <v>49</v>
      </c>
    </row>
    <row r="49" spans="2:9" x14ac:dyDescent="0.2">
      <c r="B49" s="34"/>
      <c r="C49" s="17" t="s">
        <v>50</v>
      </c>
      <c r="D49" s="17" t="s">
        <v>51</v>
      </c>
      <c r="H49" s="14">
        <f>B49*3280.84</f>
        <v>0</v>
      </c>
    </row>
    <row r="50" spans="2:9" x14ac:dyDescent="0.2">
      <c r="B50" s="11">
        <f>SUM(E8:F9)*3.280839895</f>
        <v>0</v>
      </c>
      <c r="C50" s="17" t="s">
        <v>83</v>
      </c>
      <c r="D50" s="17" t="s">
        <v>52</v>
      </c>
      <c r="H50" s="15">
        <f>B50-B51</f>
        <v>0</v>
      </c>
    </row>
    <row r="51" spans="2:9" x14ac:dyDescent="0.2">
      <c r="B51" s="35"/>
      <c r="C51" s="17" t="s">
        <v>53</v>
      </c>
      <c r="D51" s="17" t="s">
        <v>54</v>
      </c>
      <c r="F51" s="26" t="e">
        <f>DEGREES(ATAN(H50/H49))</f>
        <v>#DIV/0!</v>
      </c>
      <c r="G51" s="17" t="s">
        <v>23</v>
      </c>
    </row>
    <row r="52" spans="2:9" x14ac:dyDescent="0.2">
      <c r="B52" s="29"/>
      <c r="D52" s="50" t="s">
        <v>73</v>
      </c>
      <c r="E52" s="50"/>
      <c r="F52" s="50"/>
      <c r="G52" s="50"/>
      <c r="H52" s="50"/>
    </row>
    <row r="53" spans="2:9" x14ac:dyDescent="0.2">
      <c r="B53" s="29"/>
      <c r="D53" s="50" t="s">
        <v>74</v>
      </c>
      <c r="E53" s="50"/>
      <c r="F53" s="50"/>
      <c r="G53" s="50"/>
      <c r="H53" s="50"/>
    </row>
    <row r="54" spans="2:9" x14ac:dyDescent="0.2">
      <c r="B54" s="19" t="s">
        <v>55</v>
      </c>
    </row>
    <row r="55" spans="2:9" x14ac:dyDescent="0.2">
      <c r="C55" s="18" t="s">
        <v>65</v>
      </c>
      <c r="D55" s="16">
        <f>IF(D24=0,0,$F$51-D24*COS(RADIANS($G$12-D19)))</f>
        <v>0</v>
      </c>
      <c r="F55" s="16">
        <f>IF(F24=0,0,$F$51-F24*COS(RADIANS($G$12-F19)))</f>
        <v>0</v>
      </c>
      <c r="H55" s="16">
        <f>IF(H24=0,0,$F$51-H24*COS(RADIANS($G$12-H19)))</f>
        <v>0</v>
      </c>
    </row>
    <row r="56" spans="2:9" x14ac:dyDescent="0.2">
      <c r="C56" s="18" t="s">
        <v>56</v>
      </c>
      <c r="D56" s="16">
        <f>IF(D55&lt;0,360+D55,0+D55)</f>
        <v>0</v>
      </c>
      <c r="E56" s="17" t="s">
        <v>23</v>
      </c>
      <c r="F56" s="16">
        <f>IF(F55&lt;0,360+F55,0+F55)</f>
        <v>0</v>
      </c>
      <c r="G56" s="17" t="s">
        <v>23</v>
      </c>
      <c r="H56" s="16">
        <f>IF(H55&lt;0,360+H55,0+H55)</f>
        <v>0</v>
      </c>
      <c r="I56" s="17" t="s">
        <v>23</v>
      </c>
    </row>
    <row r="57" spans="2:9" x14ac:dyDescent="0.2">
      <c r="C57" s="18"/>
      <c r="D57" s="30"/>
      <c r="F57" s="30"/>
      <c r="H57" s="30"/>
    </row>
    <row r="58" spans="2:9" x14ac:dyDescent="0.2">
      <c r="B58" s="17" t="s">
        <v>57</v>
      </c>
    </row>
    <row r="59" spans="2:9" x14ac:dyDescent="0.2">
      <c r="B59" s="17" t="s">
        <v>58</v>
      </c>
    </row>
    <row r="60" spans="2:9" x14ac:dyDescent="0.2">
      <c r="B60" s="17" t="s">
        <v>78</v>
      </c>
    </row>
    <row r="61" spans="2:9" x14ac:dyDescent="0.2">
      <c r="B61" s="17" t="s">
        <v>59</v>
      </c>
    </row>
    <row r="62" spans="2:9" x14ac:dyDescent="0.2">
      <c r="B62" s="17" t="s">
        <v>60</v>
      </c>
    </row>
    <row r="64" spans="2:9" x14ac:dyDescent="0.2">
      <c r="B64" s="17" t="s">
        <v>61</v>
      </c>
    </row>
    <row r="65" spans="2:2" x14ac:dyDescent="0.2">
      <c r="B65" s="17" t="s">
        <v>62</v>
      </c>
    </row>
    <row r="67" spans="2:2" x14ac:dyDescent="0.2">
      <c r="B67" s="17" t="s">
        <v>69</v>
      </c>
    </row>
    <row r="68" spans="2:2" x14ac:dyDescent="0.2">
      <c r="B68" s="19" t="s">
        <v>66</v>
      </c>
    </row>
    <row r="70" spans="2:2" x14ac:dyDescent="0.2">
      <c r="B70" s="17" t="s">
        <v>63</v>
      </c>
    </row>
  </sheetData>
  <sheetProtection algorithmName="SHA-512" hashValue="Lt/9Ski7WoNEWB5Afmlrry6aL4iHVRbJtcan30Qn/5+jK0zu9IP6+eHPUlYKWfxFnzRA2cvSItxblu3SAabnoA==" saltValue="55NkXFSpsKGvQIOqVAdRuQ==" spinCount="100000" sheet="1" insertColumns="0" selectLockedCells="1"/>
  <mergeCells count="16">
    <mergeCell ref="B3:D3"/>
    <mergeCell ref="D4:G4"/>
    <mergeCell ref="E6:F6"/>
    <mergeCell ref="E7:F7"/>
    <mergeCell ref="E8:F8"/>
    <mergeCell ref="B9:C9"/>
    <mergeCell ref="E9:F9"/>
    <mergeCell ref="B8:C8"/>
    <mergeCell ref="D53:H53"/>
    <mergeCell ref="E10:F10"/>
    <mergeCell ref="A12:C12"/>
    <mergeCell ref="E12:F12"/>
    <mergeCell ref="E13:F13"/>
    <mergeCell ref="E14:F14"/>
    <mergeCell ref="D52:H52"/>
    <mergeCell ref="B10:C10"/>
  </mergeCells>
  <hyperlinks>
    <hyperlink ref="B3" r:id="rId1" location="declination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inspection worksheet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Woody</dc:creator>
  <cp:lastModifiedBy>Paulette W. Woody</cp:lastModifiedBy>
  <cp:lastPrinted>2011-05-24T13:44:27Z</cp:lastPrinted>
  <dcterms:created xsi:type="dcterms:W3CDTF">2006-04-25T17:23:04Z</dcterms:created>
  <dcterms:modified xsi:type="dcterms:W3CDTF">2018-12-05T16:33:53Z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86548548</vt:i4>
  </property>
  <property fmtid="{D5CDD505-2E9C-101B-9397-08002B2CF9AE}" pid="3" name="_EmailSubject">
    <vt:lpwstr>CB907 Preliminary Evaluation  ~  NRQZ#P1559</vt:lpwstr>
  </property>
  <property fmtid="{D5CDD505-2E9C-101B-9397-08002B2CF9AE}" pid="4" name="_AuthorEmail">
    <vt:lpwstr>gallowayj@ntelos.com</vt:lpwstr>
  </property>
  <property fmtid="{D5CDD505-2E9C-101B-9397-08002B2CF9AE}" pid="5" name="_AuthorEmailDisplayName">
    <vt:lpwstr>Galloway, Jason</vt:lpwstr>
  </property>
  <property fmtid="{D5CDD505-2E9C-101B-9397-08002B2CF9AE}" pid="6" name="_PreviousAdHocReviewCycleID">
    <vt:i4>1599095514</vt:i4>
  </property>
  <property fmtid="{D5CDD505-2E9C-101B-9397-08002B2CF9AE}" pid="7" name="_ReviewingToolsShownOnce">
    <vt:lpwstr/>
  </property>
</Properties>
</file>