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filer\www.gb.nrao.edu\content\nrqz\"/>
    </mc:Choice>
  </mc:AlternateContent>
  <bookViews>
    <workbookView xWindow="2325" yWindow="315" windowWidth="25695" windowHeight="10620" tabRatio="646"/>
  </bookViews>
  <sheets>
    <sheet name="Site inspection worksheet" sheetId="2" r:id="rId1"/>
    <sheet name="Alpha Antenna Datum" sheetId="4" r:id="rId2"/>
    <sheet name="Beta Antenna Datum" sheetId="5" r:id="rId3"/>
    <sheet name="Gamma Antenna Datum" sheetId="6" r:id="rId4"/>
    <sheet name="Applicant Comments" sheetId="3" r:id="rId5"/>
  </sheets>
  <calcPr calcId="162913"/>
</workbook>
</file>

<file path=xl/calcChain.xml><?xml version="1.0" encoding="utf-8"?>
<calcChain xmlns="http://schemas.openxmlformats.org/spreadsheetml/2006/main">
  <c r="B52" i="2" l="1"/>
  <c r="H10" i="2" l="1"/>
  <c r="H9" i="2"/>
  <c r="H11" i="2" l="1"/>
  <c r="D34" i="2"/>
  <c r="D35" i="2" s="1"/>
  <c r="D41" i="2" s="1"/>
  <c r="H52" i="2"/>
  <c r="H51" i="2"/>
  <c r="H34" i="2"/>
  <c r="H35" i="2" s="1"/>
  <c r="H41" i="2" s="1"/>
  <c r="F34" i="2"/>
  <c r="F35" i="2" s="1"/>
  <c r="F36" i="2" s="1"/>
  <c r="F37" i="2" s="1"/>
  <c r="H24" i="2"/>
  <c r="F24" i="2"/>
  <c r="D24" i="2"/>
  <c r="H23" i="2"/>
  <c r="F23" i="2"/>
  <c r="D23" i="2"/>
  <c r="H22" i="2"/>
  <c r="F22" i="2"/>
  <c r="D22" i="2"/>
  <c r="G14" i="2"/>
  <c r="G15" i="2" s="1"/>
  <c r="D40" i="2" l="1"/>
  <c r="H36" i="2"/>
  <c r="H37" i="2" s="1"/>
  <c r="H40" i="2"/>
  <c r="F40" i="2"/>
  <c r="F41" i="2"/>
  <c r="D36" i="2"/>
  <c r="D37" i="2" s="1"/>
  <c r="F53" i="2"/>
  <c r="F57" i="2" s="1"/>
  <c r="F58" i="2" s="1"/>
  <c r="H57" i="2" l="1"/>
  <c r="H58" i="2" s="1"/>
  <c r="D57" i="2"/>
  <c r="D58" i="2" s="1"/>
  <c r="J37" i="2"/>
  <c r="K37" i="2" s="1"/>
</calcChain>
</file>

<file path=xl/sharedStrings.xml><?xml version="1.0" encoding="utf-8"?>
<sst xmlns="http://schemas.openxmlformats.org/spreadsheetml/2006/main" count="177" uniqueCount="117">
  <si>
    <t>NRQZ#</t>
  </si>
  <si>
    <t>°Mag</t>
  </si>
  <si>
    <t>Frequency:</t>
  </si>
  <si>
    <t>MHz</t>
  </si>
  <si>
    <t>watts  at</t>
  </si>
  <si>
    <t>° True (Фd)</t>
  </si>
  <si>
    <t>° True</t>
  </si>
  <si>
    <t>a.</t>
  </si>
  <si>
    <t>b.</t>
  </si>
  <si>
    <t>Maximum Antenna Gain</t>
  </si>
  <si>
    <t>dBd</t>
  </si>
  <si>
    <t>c.</t>
  </si>
  <si>
    <t>°T</t>
  </si>
  <si>
    <t>d.</t>
  </si>
  <si>
    <t>Az to GBT on Antenna Pattern</t>
  </si>
  <si>
    <t>°</t>
  </si>
  <si>
    <t>e.</t>
  </si>
  <si>
    <t>dB</t>
  </si>
  <si>
    <t>f.</t>
  </si>
  <si>
    <t>Antenna Gain to GBT Below Maximum</t>
  </si>
  <si>
    <t>g.</t>
  </si>
  <si>
    <t>Mechanical Downtilt (Фbt)</t>
  </si>
  <si>
    <t>h.</t>
  </si>
  <si>
    <t>Loss to GBT Due to Mechanical Downtilt</t>
  </si>
  <si>
    <t>i.</t>
  </si>
  <si>
    <t>Transmitter Output Power</t>
  </si>
  <si>
    <t>watts</t>
  </si>
  <si>
    <t>j.</t>
  </si>
  <si>
    <t>System Losses:  Combiner/Duplexer</t>
  </si>
  <si>
    <t>Main Line</t>
  </si>
  <si>
    <t>Misc. connectors, etc.</t>
  </si>
  <si>
    <t>System Loss</t>
  </si>
  <si>
    <t>k.</t>
  </si>
  <si>
    <t>Power to Antenna (ix j)</t>
  </si>
  <si>
    <t>l.</t>
  </si>
  <si>
    <t>Main Beam Power (k x b)</t>
  </si>
  <si>
    <t>m.</t>
  </si>
  <si>
    <t>ERPd to GBT (l x (f + h)) or (I x (e - (h + j)))</t>
  </si>
  <si>
    <t>B</t>
  </si>
  <si>
    <t>Өd</t>
  </si>
  <si>
    <t>A</t>
  </si>
  <si>
    <t>Өd = Angle to 1st Obstacle</t>
  </si>
  <si>
    <t>A = Distance to 1st Obstacle in Feet</t>
  </si>
  <si>
    <t>B = Ant Ht AMSL minus Ht of 1st Obs</t>
  </si>
  <si>
    <t xml:space="preserve">Өd = arctan(B/A) = </t>
  </si>
  <si>
    <t>Effective mechanical downtilt adjustment:</t>
  </si>
  <si>
    <t>Effective Elevation Adjustment =</t>
  </si>
  <si>
    <t>Definitions:</t>
  </si>
  <si>
    <t>Фd = Azimuth to GBT</t>
  </si>
  <si>
    <t>Өd = Elevation to 1st obstacle (negative above horizon)</t>
  </si>
  <si>
    <t>Өbt = Elevation of antenna mechanical beam tilt (neg. above horizon)</t>
  </si>
  <si>
    <t>Note:  No adjustments for electrical beam tilt are required because</t>
  </si>
  <si>
    <t xml:space="preserve">          the pattern data already accounts for this</t>
  </si>
  <si>
    <t>Antenna Gain = HPAT(Eff AZ) + VPAT(Eff ELEV) + Max Gain</t>
  </si>
  <si>
    <t>Antenna Gain to GBT (b - │ f │)</t>
  </si>
  <si>
    <t>Effective Elevation = Өd - Өbt cos(Фd - Фbt) =</t>
  </si>
  <si>
    <t>Effective elevation on vertical pattern = Өd - Өbt cos(Фd - Фbt)   {IF ELEV&lt;0, then add 360}</t>
  </si>
  <si>
    <t>Magnetic Declination Correction</t>
  </si>
  <si>
    <t>° West</t>
  </si>
  <si>
    <t>Effective azimuth on horizontal pattern = Фd - Antenna Azimuth (True)   {If AZ&lt;0, then add 360}</t>
  </si>
  <si>
    <t>Antenna Azimuth (° True or "omni")</t>
  </si>
  <si>
    <t>Lightning Arrestor</t>
  </si>
  <si>
    <t>RF Filter</t>
  </si>
  <si>
    <t>A -Өd value indicates that the first obstacle is above the horizon</t>
  </si>
  <si>
    <t>A +Өd value indicaes that the first obstacle is below the horizon</t>
  </si>
  <si>
    <t>Power at output of duplexer</t>
  </si>
  <si>
    <t>Фbt = Azimuth of mechanical beam tilt (verticle)</t>
  </si>
  <si>
    <t>Enter 1st Obstacle Information provided by NRQZ office</t>
  </si>
  <si>
    <t>Go to this URL and calculate declination</t>
  </si>
  <si>
    <t>TX AMSL (ft)</t>
  </si>
  <si>
    <t>Sector Name or Indicator</t>
  </si>
  <si>
    <t>Ft</t>
  </si>
  <si>
    <t>Meters</t>
  </si>
  <si>
    <t>(Value only)</t>
  </si>
  <si>
    <t>(20) Equals your AZ + ~ 8° or 9° degrees more due to magnetic declination</t>
  </si>
  <si>
    <t>(27) Values for system losses are to be indicated as a negative value</t>
  </si>
  <si>
    <t>(25) Antenna gain at offset Vertical AZ bearing (within +/-  Row 24 values)</t>
  </si>
  <si>
    <t>Distance to 1st Obstacle (km)</t>
  </si>
  <si>
    <t>AMSL of 1st Obstacle (Ft)</t>
  </si>
  <si>
    <t>(12) AZ bearing toward the GBT from your fixed facility</t>
  </si>
  <si>
    <t>(13) Specify the bandwidth allowance associated with this submission</t>
  </si>
  <si>
    <t>(18) Maximum antenna gain associated with specified antenna model number</t>
  </si>
  <si>
    <t>(04) Value only of the magnetic declination as provided by going the URL provided in (3)</t>
  </si>
  <si>
    <t>(03) Go to the URL indicated here to have NGDC calculate the the magnetic declination associated with these coordiantes.</t>
  </si>
  <si>
    <t>(23) Antenna gain at offset Horizontal AZ bearing. If value in Row (19) indicates an AZ bearing between two values, provide the lesser attenuation.</t>
  </si>
  <si>
    <t>(24) Provide values only if using Mechanical Tilt AND site is not SCATTER diffraction limited!</t>
  </si>
  <si>
    <t>DATE of submission</t>
  </si>
  <si>
    <t>Dominant Path</t>
  </si>
  <si>
    <t>NRAO AERP (watts)</t>
  </si>
  <si>
    <t>(14) If dominant path is Diffraction limited, then you can use additional attenuation due to Mechanical Down Tilt</t>
  </si>
  <si>
    <t>(17) This is the model number of your antenna and its associated ET. Please attach antenna datum (H/V) to verify your values.</t>
  </si>
  <si>
    <t>(06 and (07) Please provide either a 1A/2C survey or Google Earth KML file to verify the site location.</t>
  </si>
  <si>
    <r>
      <t>(26) Watts per transmitter.</t>
    </r>
    <r>
      <rPr>
        <b/>
        <i/>
        <sz val="9"/>
        <color rgb="FFFF0000"/>
        <rFont val="Arial"/>
        <family val="2"/>
      </rPr>
      <t xml:space="preserve"> If you are utilizing multiple transmitters (RRH's) per sector, you need to download Site Inspection Worksheet #2 or #3.</t>
    </r>
  </si>
  <si>
    <t>(21) A calculated value of the Horizontal offset AZ bearing from your facility to GBT</t>
  </si>
  <si>
    <t>Site Name</t>
  </si>
  <si>
    <t>Location</t>
  </si>
  <si>
    <t>City/State</t>
  </si>
  <si>
    <t xml:space="preserve">(19) Indicate the AZ bearing of each sector in degrees True North </t>
  </si>
  <si>
    <t>Antenna Azimuth (° Mag)</t>
  </si>
  <si>
    <t>REV</t>
  </si>
  <si>
    <t>Latitude (N):</t>
  </si>
  <si>
    <t>(dd mm ss.s)</t>
  </si>
  <si>
    <t>Longitude (W):</t>
  </si>
  <si>
    <t>Note format for LAT/LONG - No special characters, numerials only</t>
  </si>
  <si>
    <r>
      <t xml:space="preserve">(09) HAGL or antenna height above ground level </t>
    </r>
    <r>
      <rPr>
        <b/>
        <i/>
        <sz val="9"/>
        <color rgb="FF002060"/>
        <rFont val="Arial"/>
        <family val="2"/>
      </rPr>
      <t>(Not sea level)</t>
    </r>
    <r>
      <rPr>
        <b/>
        <sz val="9"/>
        <color rgb="FF002060"/>
        <rFont val="Arial"/>
        <family val="2"/>
      </rPr>
      <t xml:space="preserve"> to centerline</t>
    </r>
  </si>
  <si>
    <t>AMSL.:</t>
  </si>
  <si>
    <t>HAGL (centerline)</t>
  </si>
  <si>
    <t>(08) AMSL or height above mean sea level</t>
  </si>
  <si>
    <t xml:space="preserve">https://www.ngdc.noaa.gov/geomag/calculators/magcalc.shtml#declination </t>
  </si>
  <si>
    <t>Bandwidth in MHz</t>
  </si>
  <si>
    <t>Antenna Type (Model/Tilt)</t>
  </si>
  <si>
    <t>Electrical Tilt or Tilt Range</t>
  </si>
  <si>
    <t>Note: If site is troposcatter, use only the Vertical ET antenna atteunation value at 0 degrees</t>
  </si>
  <si>
    <t xml:space="preserve">(51) Distance to first obstacle as provided by the NRQZ office. </t>
  </si>
  <si>
    <t>(53) Height of first obstacle as provided by the NRQZ office.</t>
  </si>
  <si>
    <t>(57) Calculated AZ bearing on the vertical pattern based upon offset AZ bearing to GBT</t>
  </si>
  <si>
    <t>(58) Check the antenna pattern at this offset AZ bearing. If AZ bearing is between two values, provide the lesser attenuation.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</si>
</sst>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);[Red]\(0.00\)"/>
  </numFmts>
  <fonts count="19" x14ac:knownFonts="1">
    <font>
      <sz val="10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i/>
      <sz val="9"/>
      <color rgb="FFFF0000"/>
      <name val="Arial"/>
      <family val="2"/>
    </font>
    <font>
      <b/>
      <sz val="9"/>
      <color rgb="FF00206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9"/>
      <color rgb="FF00206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2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Protection="1"/>
    <xf numFmtId="164" fontId="1" fillId="3" borderId="1" xfId="0" applyNumberFormat="1" applyFont="1" applyFill="1" applyBorder="1" applyProtection="1"/>
    <xf numFmtId="2" fontId="2" fillId="3" borderId="1" xfId="0" applyNumberFormat="1" applyFont="1" applyFill="1" applyBorder="1" applyProtection="1"/>
    <xf numFmtId="165" fontId="3" fillId="3" borderId="1" xfId="0" applyNumberFormat="1" applyFont="1" applyFill="1" applyBorder="1" applyProtection="1"/>
    <xf numFmtId="2" fontId="1" fillId="3" borderId="2" xfId="0" applyNumberFormat="1" applyFont="1" applyFill="1" applyBorder="1" applyProtection="1"/>
    <xf numFmtId="2" fontId="4" fillId="3" borderId="1" xfId="0" applyNumberFormat="1" applyFont="1" applyFill="1" applyBorder="1" applyProtection="1"/>
    <xf numFmtId="2" fontId="1" fillId="3" borderId="1" xfId="0" applyNumberFormat="1" applyFont="1" applyFill="1" applyBorder="1" applyProtection="1"/>
    <xf numFmtId="1" fontId="1" fillId="3" borderId="1" xfId="0" applyNumberFormat="1" applyFont="1" applyFill="1" applyBorder="1" applyProtection="1"/>
    <xf numFmtId="0" fontId="1" fillId="3" borderId="2" xfId="0" applyFont="1" applyFill="1" applyBorder="1" applyProtection="1"/>
    <xf numFmtId="164" fontId="1" fillId="3" borderId="0" xfId="0" applyNumberFormat="1" applyFont="1" applyFill="1" applyAlignment="1" applyProtection="1">
      <alignment horizontal="right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1" fillId="4" borderId="0" xfId="0" applyFont="1" applyFill="1" applyAlignment="1" applyProtection="1">
      <alignment horizontal="left"/>
    </xf>
    <xf numFmtId="0" fontId="7" fillId="4" borderId="0" xfId="1" applyFill="1" applyAlignment="1" applyProtection="1">
      <alignment horizontal="left"/>
    </xf>
    <xf numFmtId="0" fontId="2" fillId="4" borderId="0" xfId="0" applyFont="1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2" fontId="1" fillId="4" borderId="0" xfId="0" applyNumberFormat="1" applyFont="1" applyFill="1" applyProtection="1"/>
    <xf numFmtId="2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" fillId="4" borderId="0" xfId="0" applyFont="1" applyFill="1" applyBorder="1" applyProtection="1">
      <protection locked="0"/>
    </xf>
    <xf numFmtId="1" fontId="1" fillId="4" borderId="0" xfId="0" applyNumberFormat="1" applyFont="1" applyFill="1" applyAlignment="1" applyProtection="1">
      <alignment horizontal="right"/>
    </xf>
    <xf numFmtId="164" fontId="1" fillId="5" borderId="1" xfId="0" applyNumberFormat="1" applyFont="1" applyFill="1" applyBorder="1" applyProtection="1"/>
    <xf numFmtId="2" fontId="1" fillId="5" borderId="0" xfId="0" applyNumberFormat="1" applyFont="1" applyFill="1" applyBorder="1" applyProtection="1"/>
    <xf numFmtId="0" fontId="8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0" fillId="2" borderId="0" xfId="0" applyFont="1" applyFill="1" applyAlignment="1" applyProtection="1">
      <alignment horizontal="left"/>
    </xf>
    <xf numFmtId="0" fontId="7" fillId="0" borderId="1" xfId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4" borderId="0" xfId="1" applyFont="1" applyFill="1" applyAlignment="1" applyProtection="1">
      <alignment horizontal="center"/>
    </xf>
    <xf numFmtId="0" fontId="10" fillId="4" borderId="0" xfId="0" applyFont="1" applyFill="1" applyProtection="1"/>
    <xf numFmtId="0" fontId="13" fillId="4" borderId="0" xfId="0" applyFont="1" applyFill="1" applyProtection="1"/>
    <xf numFmtId="0" fontId="15" fillId="4" borderId="0" xfId="0" applyFont="1" applyFill="1" applyProtection="1"/>
    <xf numFmtId="0" fontId="9" fillId="4" borderId="0" xfId="0" applyFont="1" applyFill="1" applyAlignment="1" applyProtection="1"/>
    <xf numFmtId="0" fontId="16" fillId="4" borderId="0" xfId="0" applyFont="1" applyFill="1" applyProtection="1"/>
    <xf numFmtId="0" fontId="16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/>
    <xf numFmtId="0" fontId="0" fillId="0" borderId="2" xfId="0" applyFill="1" applyBorder="1" applyProtection="1">
      <protection locked="0"/>
    </xf>
    <xf numFmtId="0" fontId="9" fillId="0" borderId="2" xfId="0" applyFont="1" applyFill="1" applyBorder="1" applyAlignment="1" applyProtection="1">
      <protection locked="0"/>
    </xf>
    <xf numFmtId="0" fontId="7" fillId="4" borderId="0" xfId="1" applyFill="1" applyAlignment="1" applyProtection="1">
      <protection locked="0"/>
    </xf>
    <xf numFmtId="0" fontId="10" fillId="6" borderId="0" xfId="0" applyFont="1" applyFill="1" applyAlignment="1" applyProtection="1">
      <alignment horizontal="left"/>
    </xf>
    <xf numFmtId="2" fontId="1" fillId="4" borderId="0" xfId="0" applyNumberFormat="1" applyFont="1" applyFill="1" applyAlignment="1" applyProtection="1">
      <alignment horizontal="right"/>
    </xf>
    <xf numFmtId="0" fontId="18" fillId="4" borderId="0" xfId="0" applyFont="1" applyFill="1" applyProtection="1"/>
    <xf numFmtId="14" fontId="18" fillId="4" borderId="0" xfId="0" applyNumberFormat="1" applyFont="1" applyFill="1" applyProtection="1"/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left"/>
    </xf>
    <xf numFmtId="0" fontId="16" fillId="4" borderId="0" xfId="0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2" fillId="4" borderId="0" xfId="0" applyFont="1" applyFill="1" applyProtection="1"/>
    <xf numFmtId="0" fontId="7" fillId="4" borderId="0" xfId="1" applyFill="1" applyAlignment="1" applyProtection="1"/>
    <xf numFmtId="0" fontId="16" fillId="4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43</xdr:row>
      <xdr:rowOff>76200</xdr:rowOff>
    </xdr:from>
    <xdr:to>
      <xdr:col>7</xdr:col>
      <xdr:colOff>590550</xdr:colOff>
      <xdr:row>47</xdr:row>
      <xdr:rowOff>152400</xdr:rowOff>
    </xdr:to>
    <xdr:sp macro="" textlink="">
      <xdr:nvSpPr>
        <xdr:cNvPr id="2051" name="AutoShape 1"/>
        <xdr:cNvSpPr>
          <a:spLocks noChangeArrowheads="1"/>
        </xdr:cNvSpPr>
      </xdr:nvSpPr>
      <xdr:spPr bwMode="auto">
        <a:xfrm rot="10800000" flipV="1">
          <a:off x="4000500" y="6076950"/>
          <a:ext cx="1733550" cy="6858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gdc.noaa.gov/geomag/calculators/magcalc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2"/>
  <sheetViews>
    <sheetView tabSelected="1" zoomScaleNormal="100" workbookViewId="0">
      <selection activeCell="H1" sqref="H1"/>
    </sheetView>
  </sheetViews>
  <sheetFormatPr defaultRowHeight="12" x14ac:dyDescent="0.2"/>
  <cols>
    <col min="1" max="1" width="2.85546875" style="17" customWidth="1"/>
    <col min="2" max="2" width="9.7109375" style="17" customWidth="1"/>
    <col min="3" max="3" width="25.7109375" style="17" customWidth="1"/>
    <col min="4" max="4" width="14.7109375" style="17" customWidth="1"/>
    <col min="5" max="5" width="5.5703125" style="17" customWidth="1"/>
    <col min="6" max="6" width="14.7109375" style="17" customWidth="1"/>
    <col min="7" max="7" width="5.5703125" style="17" customWidth="1"/>
    <col min="8" max="8" width="14.7109375" style="17" customWidth="1"/>
    <col min="9" max="9" width="6.5703125" style="17" customWidth="1"/>
    <col min="10" max="10" width="9.140625" style="40"/>
    <col min="11" max="16384" width="9.140625" style="17"/>
  </cols>
  <sheetData>
    <row r="1" spans="1:11" ht="20.25" x14ac:dyDescent="0.3">
      <c r="B1" s="51" t="s">
        <v>99</v>
      </c>
      <c r="C1" s="52">
        <v>44238</v>
      </c>
      <c r="H1" s="34"/>
      <c r="I1" s="41" t="s">
        <v>86</v>
      </c>
      <c r="K1" s="39"/>
    </row>
    <row r="2" spans="1:11" x14ac:dyDescent="0.2">
      <c r="B2" s="17" t="s">
        <v>0</v>
      </c>
      <c r="C2" s="6"/>
    </row>
    <row r="3" spans="1:11" ht="12.75" x14ac:dyDescent="0.2">
      <c r="B3" s="48"/>
      <c r="C3" s="48"/>
      <c r="D3" s="48"/>
      <c r="G3" s="18" t="s">
        <v>57</v>
      </c>
      <c r="H3" s="33"/>
      <c r="I3" s="17" t="s">
        <v>58</v>
      </c>
      <c r="K3" s="40" t="s">
        <v>83</v>
      </c>
    </row>
    <row r="4" spans="1:11" ht="12.75" x14ac:dyDescent="0.2">
      <c r="D4" s="42"/>
      <c r="E4" s="42"/>
      <c r="F4" s="42"/>
      <c r="G4" s="42"/>
      <c r="I4" s="38" t="s">
        <v>73</v>
      </c>
      <c r="K4" s="40" t="s">
        <v>82</v>
      </c>
    </row>
    <row r="5" spans="1:11" ht="12.75" x14ac:dyDescent="0.2">
      <c r="C5" s="35" t="s">
        <v>68</v>
      </c>
      <c r="D5" s="35"/>
      <c r="E5" s="62" t="s">
        <v>108</v>
      </c>
      <c r="F5" s="42"/>
      <c r="G5" s="42"/>
      <c r="I5" s="38"/>
      <c r="K5" s="40"/>
    </row>
    <row r="6" spans="1:11" ht="12.75" x14ac:dyDescent="0.2">
      <c r="C6" s="19"/>
      <c r="E6" s="20"/>
      <c r="F6" s="20"/>
      <c r="G6" s="20"/>
      <c r="H6" s="20"/>
      <c r="I6" s="20"/>
      <c r="K6" s="40" t="s">
        <v>91</v>
      </c>
    </row>
    <row r="7" spans="1:11" x14ac:dyDescent="0.2">
      <c r="B7" s="43" t="s">
        <v>94</v>
      </c>
      <c r="C7" s="6"/>
      <c r="D7" s="18" t="s">
        <v>100</v>
      </c>
      <c r="E7" s="54"/>
      <c r="F7" s="54"/>
      <c r="G7" s="17" t="s">
        <v>101</v>
      </c>
      <c r="K7" s="61" t="s">
        <v>103</v>
      </c>
    </row>
    <row r="8" spans="1:11" ht="12.75" x14ac:dyDescent="0.2">
      <c r="B8" s="43" t="s">
        <v>95</v>
      </c>
      <c r="C8" s="46"/>
      <c r="D8" s="18" t="s">
        <v>102</v>
      </c>
      <c r="E8" s="55"/>
      <c r="F8" s="55"/>
      <c r="G8" s="17" t="s">
        <v>101</v>
      </c>
      <c r="K8" s="40" t="s">
        <v>107</v>
      </c>
    </row>
    <row r="9" spans="1:11" ht="12.75" customHeight="1" x14ac:dyDescent="0.2">
      <c r="B9" s="45" t="s">
        <v>96</v>
      </c>
      <c r="C9" s="47"/>
      <c r="D9" s="18" t="s">
        <v>105</v>
      </c>
      <c r="E9" s="54"/>
      <c r="F9" s="54"/>
      <c r="G9" s="17" t="s">
        <v>72</v>
      </c>
      <c r="H9" s="50">
        <f>SUM(E9*3.2808)</f>
        <v>0</v>
      </c>
      <c r="I9" s="17" t="s">
        <v>71</v>
      </c>
      <c r="K9" s="40" t="s">
        <v>104</v>
      </c>
    </row>
    <row r="10" spans="1:11" x14ac:dyDescent="0.2">
      <c r="B10" s="56"/>
      <c r="C10" s="56"/>
      <c r="D10" s="18" t="s">
        <v>106</v>
      </c>
      <c r="E10" s="54"/>
      <c r="F10" s="54"/>
      <c r="G10" s="17" t="s">
        <v>72</v>
      </c>
      <c r="H10" s="50">
        <f>SUM(E10*3.2808)</f>
        <v>0</v>
      </c>
      <c r="I10" s="17" t="s">
        <v>71</v>
      </c>
    </row>
    <row r="11" spans="1:11" ht="12.75" customHeight="1" x14ac:dyDescent="0.2">
      <c r="B11" s="56"/>
      <c r="C11" s="56"/>
      <c r="D11" s="18" t="s">
        <v>2</v>
      </c>
      <c r="E11" s="54"/>
      <c r="F11" s="54"/>
      <c r="G11" s="17" t="s">
        <v>3</v>
      </c>
      <c r="H11" s="24">
        <f>SUM(H9:H10)</f>
        <v>0</v>
      </c>
      <c r="I11" s="17" t="s">
        <v>71</v>
      </c>
      <c r="K11" s="40"/>
    </row>
    <row r="12" spans="1:11" x14ac:dyDescent="0.2">
      <c r="K12" s="40" t="s">
        <v>79</v>
      </c>
    </row>
    <row r="13" spans="1:11" ht="12.75" customHeight="1" x14ac:dyDescent="0.2">
      <c r="A13" s="58" t="s">
        <v>88</v>
      </c>
      <c r="B13" s="58"/>
      <c r="C13" s="58"/>
      <c r="D13" s="37"/>
      <c r="E13" s="59" t="s">
        <v>4</v>
      </c>
      <c r="F13" s="59"/>
      <c r="G13" s="3"/>
      <c r="H13" s="17" t="s">
        <v>5</v>
      </c>
      <c r="K13" s="40" t="s">
        <v>80</v>
      </c>
    </row>
    <row r="14" spans="1:11" ht="12.75" x14ac:dyDescent="0.2">
      <c r="A14" s="44"/>
      <c r="B14" s="44"/>
      <c r="C14" s="44" t="s">
        <v>109</v>
      </c>
      <c r="D14" s="37"/>
      <c r="E14" s="59" t="s">
        <v>4</v>
      </c>
      <c r="F14" s="59"/>
      <c r="G14" s="7">
        <f>G13</f>
        <v>0</v>
      </c>
      <c r="H14" s="17" t="s">
        <v>6</v>
      </c>
      <c r="K14" s="40" t="s">
        <v>89</v>
      </c>
    </row>
    <row r="15" spans="1:11" ht="12.75" x14ac:dyDescent="0.2">
      <c r="A15" s="44"/>
      <c r="B15" s="44"/>
      <c r="C15" s="44" t="s">
        <v>87</v>
      </c>
      <c r="D15" s="37"/>
      <c r="E15" s="59" t="s">
        <v>4</v>
      </c>
      <c r="F15" s="59"/>
      <c r="G15" s="7">
        <f>G14</f>
        <v>0</v>
      </c>
      <c r="H15" s="17" t="s">
        <v>6</v>
      </c>
    </row>
    <row r="16" spans="1:11" x14ac:dyDescent="0.2">
      <c r="K16" s="40"/>
    </row>
    <row r="17" spans="1:11" x14ac:dyDescent="0.2">
      <c r="B17" s="17" t="s">
        <v>70</v>
      </c>
      <c r="D17" s="37">
        <v>1</v>
      </c>
      <c r="F17" s="37">
        <v>2</v>
      </c>
      <c r="H17" s="37">
        <v>3</v>
      </c>
      <c r="K17" s="40" t="s">
        <v>90</v>
      </c>
    </row>
    <row r="18" spans="1:11" ht="15" x14ac:dyDescent="0.25">
      <c r="A18" s="17" t="s">
        <v>7</v>
      </c>
      <c r="B18" s="17" t="s">
        <v>110</v>
      </c>
      <c r="D18" s="36"/>
      <c r="F18" s="31"/>
      <c r="H18" s="32"/>
      <c r="K18" s="40" t="s">
        <v>81</v>
      </c>
    </row>
    <row r="19" spans="1:11" ht="15" x14ac:dyDescent="0.25">
      <c r="B19" s="63" t="s">
        <v>111</v>
      </c>
      <c r="C19" s="43"/>
      <c r="D19" s="36"/>
      <c r="F19" s="31"/>
      <c r="H19" s="53"/>
      <c r="K19" s="40" t="s">
        <v>97</v>
      </c>
    </row>
    <row r="20" spans="1:11" s="21" customFormat="1" x14ac:dyDescent="0.2">
      <c r="A20" s="21" t="s">
        <v>8</v>
      </c>
      <c r="B20" s="21" t="s">
        <v>9</v>
      </c>
      <c r="D20" s="1"/>
      <c r="E20" s="21" t="s">
        <v>10</v>
      </c>
      <c r="F20" s="1"/>
      <c r="G20" s="21" t="s">
        <v>10</v>
      </c>
      <c r="H20" s="1"/>
      <c r="I20" s="21" t="s">
        <v>10</v>
      </c>
      <c r="K20" s="40" t="s">
        <v>74</v>
      </c>
    </row>
    <row r="21" spans="1:11" x14ac:dyDescent="0.2">
      <c r="A21" s="17" t="s">
        <v>11</v>
      </c>
      <c r="B21" s="17" t="s">
        <v>60</v>
      </c>
      <c r="D21" s="2"/>
      <c r="E21" s="17" t="s">
        <v>12</v>
      </c>
      <c r="F21" s="2"/>
      <c r="G21" s="17" t="s">
        <v>12</v>
      </c>
      <c r="H21" s="2"/>
      <c r="I21" s="17" t="s">
        <v>12</v>
      </c>
      <c r="K21" s="40" t="s">
        <v>93</v>
      </c>
    </row>
    <row r="22" spans="1:11" x14ac:dyDescent="0.2">
      <c r="B22" s="17" t="s">
        <v>98</v>
      </c>
      <c r="D22" s="29">
        <f>IF(D$21="omni","omni",D21+$H$3)</f>
        <v>0</v>
      </c>
      <c r="E22" s="17" t="s">
        <v>1</v>
      </c>
      <c r="F22" s="29">
        <f>IF(F$21="omni","omni",F21+$H$3)</f>
        <v>0</v>
      </c>
      <c r="G22" s="17" t="s">
        <v>1</v>
      </c>
      <c r="H22" s="29">
        <f>IF(H$21="omni","omni",H21+$H$3)</f>
        <v>0</v>
      </c>
      <c r="I22" s="17" t="s">
        <v>1</v>
      </c>
    </row>
    <row r="23" spans="1:11" x14ac:dyDescent="0.2">
      <c r="A23" s="17" t="s">
        <v>13</v>
      </c>
      <c r="B23" s="49" t="s">
        <v>14</v>
      </c>
      <c r="C23" s="49"/>
      <c r="D23" s="8">
        <f>IF(D$21="omni","omni",IF($G$13-D21&lt;0,$G$13-D21+360,$G$13-D21))</f>
        <v>0</v>
      </c>
      <c r="E23" s="17" t="s">
        <v>15</v>
      </c>
      <c r="F23" s="8">
        <f>IF(F$21="omni","omni",IF($G$13-F21&lt;0,$G$13-F21+360,$G$13-F21))</f>
        <v>0</v>
      </c>
      <c r="G23" s="17" t="s">
        <v>15</v>
      </c>
      <c r="H23" s="8">
        <f>IF(H$21="omni","omni",IF($G$13-H21&lt;0,$G$13-H21+360,$G$13-H21))</f>
        <v>0</v>
      </c>
      <c r="I23" s="17" t="s">
        <v>15</v>
      </c>
      <c r="K23" s="40" t="s">
        <v>84</v>
      </c>
    </row>
    <row r="24" spans="1:11" s="21" customFormat="1" x14ac:dyDescent="0.2">
      <c r="A24" s="21" t="s">
        <v>16</v>
      </c>
      <c r="B24" s="21" t="s">
        <v>54</v>
      </c>
      <c r="D24" s="9">
        <f>D20-ABS(D25)</f>
        <v>0</v>
      </c>
      <c r="E24" s="21" t="s">
        <v>17</v>
      </c>
      <c r="F24" s="9">
        <f>F20-ABS(F25)</f>
        <v>0</v>
      </c>
      <c r="G24" s="21" t="s">
        <v>17</v>
      </c>
      <c r="H24" s="9">
        <f>H20-ABS(H25)</f>
        <v>0</v>
      </c>
      <c r="I24" s="21" t="s">
        <v>17</v>
      </c>
      <c r="K24" s="40" t="s">
        <v>85</v>
      </c>
    </row>
    <row r="25" spans="1:11" s="22" customFormat="1" x14ac:dyDescent="0.2">
      <c r="A25" s="22" t="s">
        <v>18</v>
      </c>
      <c r="B25" s="22" t="s">
        <v>19</v>
      </c>
      <c r="D25" s="5"/>
      <c r="E25" s="22" t="s">
        <v>17</v>
      </c>
      <c r="F25" s="5"/>
      <c r="G25" s="22" t="s">
        <v>17</v>
      </c>
      <c r="H25" s="5"/>
      <c r="I25" s="22" t="s">
        <v>17</v>
      </c>
      <c r="K25" s="40" t="s">
        <v>76</v>
      </c>
    </row>
    <row r="26" spans="1:11" x14ac:dyDescent="0.2">
      <c r="A26" s="17" t="s">
        <v>20</v>
      </c>
      <c r="B26" s="17" t="s">
        <v>21</v>
      </c>
      <c r="D26" s="2">
        <v>0</v>
      </c>
      <c r="E26" s="17" t="s">
        <v>15</v>
      </c>
      <c r="F26" s="2"/>
      <c r="G26" s="17" t="s">
        <v>15</v>
      </c>
      <c r="H26" s="2">
        <v>0</v>
      </c>
      <c r="I26" s="17" t="s">
        <v>15</v>
      </c>
      <c r="K26" s="40" t="s">
        <v>92</v>
      </c>
    </row>
    <row r="27" spans="1:11" s="22" customFormat="1" x14ac:dyDescent="0.2">
      <c r="A27" s="22" t="s">
        <v>22</v>
      </c>
      <c r="B27" s="22" t="s">
        <v>23</v>
      </c>
      <c r="D27" s="4"/>
      <c r="E27" s="22" t="s">
        <v>17</v>
      </c>
      <c r="F27" s="4"/>
      <c r="G27" s="22" t="s">
        <v>17</v>
      </c>
      <c r="H27" s="4"/>
      <c r="I27" s="22" t="s">
        <v>17</v>
      </c>
      <c r="K27" s="40" t="s">
        <v>75</v>
      </c>
    </row>
    <row r="28" spans="1:11" x14ac:dyDescent="0.2">
      <c r="A28" s="17" t="s">
        <v>24</v>
      </c>
      <c r="B28" s="17" t="s">
        <v>25</v>
      </c>
      <c r="D28" s="2"/>
      <c r="E28" s="17" t="s">
        <v>26</v>
      </c>
      <c r="F28" s="2"/>
      <c r="G28" s="17" t="s">
        <v>26</v>
      </c>
      <c r="H28" s="2"/>
      <c r="I28" s="17" t="s">
        <v>26</v>
      </c>
      <c r="K28" s="61" t="s">
        <v>112</v>
      </c>
    </row>
    <row r="29" spans="1:11" x14ac:dyDescent="0.2">
      <c r="A29" s="22" t="s">
        <v>27</v>
      </c>
      <c r="B29" s="22" t="s">
        <v>28</v>
      </c>
      <c r="C29" s="22"/>
      <c r="D29" s="4"/>
      <c r="E29" s="17" t="s">
        <v>17</v>
      </c>
      <c r="F29" s="4"/>
      <c r="G29" s="17" t="s">
        <v>17</v>
      </c>
      <c r="H29" s="4"/>
      <c r="I29" s="17" t="s">
        <v>17</v>
      </c>
    </row>
    <row r="30" spans="1:11" x14ac:dyDescent="0.2">
      <c r="A30" s="22"/>
      <c r="B30" s="22" t="s">
        <v>61</v>
      </c>
      <c r="C30" s="22"/>
      <c r="D30" s="4"/>
      <c r="E30" s="17" t="s">
        <v>17</v>
      </c>
      <c r="F30" s="4"/>
      <c r="G30" s="17" t="s">
        <v>17</v>
      </c>
      <c r="H30" s="4"/>
      <c r="I30" s="17" t="s">
        <v>17</v>
      </c>
    </row>
    <row r="31" spans="1:11" x14ac:dyDescent="0.2">
      <c r="B31" s="22" t="s">
        <v>29</v>
      </c>
      <c r="C31" s="22"/>
      <c r="D31" s="4"/>
      <c r="E31" s="17" t="s">
        <v>17</v>
      </c>
      <c r="F31" s="4"/>
      <c r="G31" s="17" t="s">
        <v>17</v>
      </c>
      <c r="H31" s="4"/>
      <c r="I31" s="17" t="s">
        <v>17</v>
      </c>
    </row>
    <row r="32" spans="1:11" x14ac:dyDescent="0.2">
      <c r="B32" s="22" t="s">
        <v>62</v>
      </c>
      <c r="C32" s="22"/>
      <c r="D32" s="4"/>
      <c r="E32" s="17" t="s">
        <v>17</v>
      </c>
      <c r="F32" s="4"/>
      <c r="G32" s="17" t="s">
        <v>17</v>
      </c>
      <c r="H32" s="4"/>
      <c r="I32" s="17" t="s">
        <v>17</v>
      </c>
    </row>
    <row r="33" spans="1:11" x14ac:dyDescent="0.2">
      <c r="B33" s="22" t="s">
        <v>30</v>
      </c>
      <c r="C33" s="22"/>
      <c r="D33" s="4"/>
      <c r="E33" s="17" t="s">
        <v>17</v>
      </c>
      <c r="F33" s="4"/>
      <c r="G33" s="17" t="s">
        <v>17</v>
      </c>
      <c r="H33" s="4"/>
      <c r="I33" s="17" t="s">
        <v>17</v>
      </c>
    </row>
    <row r="34" spans="1:11" s="22" customFormat="1" x14ac:dyDescent="0.2">
      <c r="A34" s="22" t="s">
        <v>27</v>
      </c>
      <c r="B34" s="22" t="s">
        <v>31</v>
      </c>
      <c r="D34" s="10">
        <f>SUM(D29:D33)</f>
        <v>0</v>
      </c>
      <c r="E34" s="22" t="s">
        <v>17</v>
      </c>
      <c r="F34" s="10">
        <f>SUM(F29:F33)</f>
        <v>0</v>
      </c>
      <c r="G34" s="22" t="s">
        <v>17</v>
      </c>
      <c r="H34" s="10">
        <f>SUM(H29:H33)</f>
        <v>0</v>
      </c>
      <c r="I34" s="22" t="s">
        <v>17</v>
      </c>
      <c r="J34" s="40"/>
    </row>
    <row r="35" spans="1:11" x14ac:dyDescent="0.2">
      <c r="A35" s="17" t="s">
        <v>32</v>
      </c>
      <c r="B35" s="17" t="s">
        <v>33</v>
      </c>
      <c r="D35" s="11">
        <f>D28*(10^(D34/10))</f>
        <v>0</v>
      </c>
      <c r="E35" s="17" t="s">
        <v>26</v>
      </c>
      <c r="F35" s="11">
        <f>F28*(10^(F34/10))</f>
        <v>0</v>
      </c>
      <c r="G35" s="17" t="s">
        <v>26</v>
      </c>
      <c r="H35" s="11">
        <f>H28*(10^(H34/10))</f>
        <v>0</v>
      </c>
      <c r="I35" s="17" t="s">
        <v>26</v>
      </c>
    </row>
    <row r="36" spans="1:11" s="23" customFormat="1" x14ac:dyDescent="0.2">
      <c r="A36" s="23" t="s">
        <v>34</v>
      </c>
      <c r="B36" s="23" t="s">
        <v>35</v>
      </c>
      <c r="D36" s="12">
        <f>D35*(10^(D20/10))</f>
        <v>0</v>
      </c>
      <c r="E36" s="23" t="s">
        <v>26</v>
      </c>
      <c r="F36" s="12">
        <f>F35*(10^(F20/10))</f>
        <v>0</v>
      </c>
      <c r="G36" s="23" t="s">
        <v>26</v>
      </c>
      <c r="H36" s="12">
        <f>H35*(10^(H20/10))</f>
        <v>0</v>
      </c>
      <c r="I36" s="23" t="s">
        <v>26</v>
      </c>
      <c r="J36" s="40"/>
    </row>
    <row r="37" spans="1:11" x14ac:dyDescent="0.2">
      <c r="A37" s="17" t="s">
        <v>36</v>
      </c>
      <c r="B37" s="17" t="s">
        <v>37</v>
      </c>
      <c r="D37" s="13">
        <f>D36*(10^((D25+D27)/10))</f>
        <v>0</v>
      </c>
      <c r="E37" s="17" t="s">
        <v>26</v>
      </c>
      <c r="F37" s="13">
        <f>F36*(10^((F25+F27)/10))</f>
        <v>0</v>
      </c>
      <c r="G37" s="17" t="s">
        <v>26</v>
      </c>
      <c r="H37" s="13">
        <f>H36*(10^((H25+H27)/10))</f>
        <v>0</v>
      </c>
      <c r="I37" s="17" t="s">
        <v>26</v>
      </c>
      <c r="J37" s="24">
        <f>D37+F37+H37</f>
        <v>0</v>
      </c>
      <c r="K37" s="17" t="str">
        <f>IF(D13&gt;J37,"Congratulations. Meets NRAO Power Density Limits!","Does not meet NRAO protection criteria. Please continue with your design.")</f>
        <v>Does not meet NRAO protection criteria. Please continue with your design.</v>
      </c>
    </row>
    <row r="38" spans="1:11" x14ac:dyDescent="0.2">
      <c r="D38" s="25"/>
      <c r="F38" s="25"/>
      <c r="H38" s="25"/>
      <c r="J38" s="17"/>
    </row>
    <row r="39" spans="1:11" x14ac:dyDescent="0.2">
      <c r="D39" s="25"/>
      <c r="F39" s="25"/>
      <c r="H39" s="25"/>
    </row>
    <row r="40" spans="1:11" x14ac:dyDescent="0.2">
      <c r="C40" s="17" t="s">
        <v>65</v>
      </c>
      <c r="D40" s="30" t="e">
        <f>10^((10*LOG($D$35)-$D$30-$D$31)/10)</f>
        <v>#NUM!</v>
      </c>
      <c r="F40" s="30" t="e">
        <f>10^((10*LOG($F$35)-$F$30-$F$31)/10)</f>
        <v>#NUM!</v>
      </c>
      <c r="H40" s="30" t="e">
        <f>10^((10*LOG($H$35)-$H$30-$H$31)/10)</f>
        <v>#NUM!</v>
      </c>
    </row>
    <row r="41" spans="1:11" x14ac:dyDescent="0.2">
      <c r="D41" s="30" t="e">
        <f>10^((10*LOG($D$35)-$D$30-$D$31-$D$32)/10)</f>
        <v>#NUM!</v>
      </c>
      <c r="F41" s="30" t="e">
        <f>10^((10*LOG($F$35)-$F$30-$F$31-$F$32)/10)</f>
        <v>#NUM!</v>
      </c>
      <c r="H41" s="30" t="e">
        <f>10^((10*LOG($H$35)-$H$30-$H$31-$H$32)/10)</f>
        <v>#NUM!</v>
      </c>
    </row>
    <row r="43" spans="1:11" ht="18" x14ac:dyDescent="0.25">
      <c r="B43" s="60"/>
      <c r="C43" s="60"/>
      <c r="D43" s="60"/>
      <c r="E43" s="60"/>
      <c r="F43" s="60"/>
      <c r="G43" s="60"/>
      <c r="H43" s="60"/>
    </row>
    <row r="44" spans="1:11" x14ac:dyDescent="0.2">
      <c r="F44" s="26"/>
      <c r="G44" s="26"/>
      <c r="H44" s="26"/>
    </row>
    <row r="45" spans="1:11" x14ac:dyDescent="0.2">
      <c r="F45" s="26"/>
      <c r="G45" s="26"/>
      <c r="H45" s="26"/>
    </row>
    <row r="46" spans="1:11" x14ac:dyDescent="0.2">
      <c r="F46" s="26"/>
      <c r="G46" s="26"/>
      <c r="H46" s="26"/>
      <c r="I46" s="19" t="s">
        <v>38</v>
      </c>
    </row>
    <row r="47" spans="1:11" x14ac:dyDescent="0.2">
      <c r="F47" s="26"/>
      <c r="G47" s="26"/>
      <c r="H47" s="26"/>
    </row>
    <row r="48" spans="1:11" x14ac:dyDescent="0.2">
      <c r="F48" s="19" t="s">
        <v>39</v>
      </c>
      <c r="G48" s="26"/>
      <c r="H48" s="26"/>
    </row>
    <row r="49" spans="2:11" x14ac:dyDescent="0.2">
      <c r="B49" s="17" t="s">
        <v>67</v>
      </c>
      <c r="H49" s="17" t="s">
        <v>40</v>
      </c>
    </row>
    <row r="50" spans="2:11" x14ac:dyDescent="0.2">
      <c r="D50" s="17" t="s">
        <v>41</v>
      </c>
    </row>
    <row r="51" spans="2:11" x14ac:dyDescent="0.2">
      <c r="B51" s="32"/>
      <c r="C51" s="17" t="s">
        <v>77</v>
      </c>
      <c r="D51" s="17" t="s">
        <v>42</v>
      </c>
      <c r="H51" s="14">
        <f>B51*3280.84</f>
        <v>0</v>
      </c>
      <c r="K51" s="40" t="s">
        <v>113</v>
      </c>
    </row>
    <row r="52" spans="2:11" x14ac:dyDescent="0.2">
      <c r="B52" s="11">
        <f>SUM(E9:F10)*3.280839895</f>
        <v>0</v>
      </c>
      <c r="C52" s="17" t="s">
        <v>69</v>
      </c>
      <c r="D52" s="17" t="s">
        <v>43</v>
      </c>
      <c r="H52" s="15">
        <f>B52-B53</f>
        <v>0</v>
      </c>
      <c r="K52" s="40"/>
    </row>
    <row r="53" spans="2:11" x14ac:dyDescent="0.2">
      <c r="B53" s="33"/>
      <c r="C53" s="17" t="s">
        <v>78</v>
      </c>
      <c r="D53" s="17" t="s">
        <v>44</v>
      </c>
      <c r="F53" s="24" t="e">
        <f>DEGREES(ATAN(H52/H51))</f>
        <v>#DIV/0!</v>
      </c>
      <c r="G53" s="17" t="s">
        <v>15</v>
      </c>
      <c r="K53" s="40" t="s">
        <v>114</v>
      </c>
    </row>
    <row r="54" spans="2:11" x14ac:dyDescent="0.2">
      <c r="B54" s="27"/>
      <c r="D54" s="57" t="s">
        <v>63</v>
      </c>
      <c r="E54" s="57"/>
      <c r="F54" s="57"/>
      <c r="G54" s="57"/>
      <c r="H54" s="57"/>
      <c r="K54" s="40"/>
    </row>
    <row r="55" spans="2:11" x14ac:dyDescent="0.2">
      <c r="B55" s="27"/>
      <c r="D55" s="57" t="s">
        <v>64</v>
      </c>
      <c r="E55" s="57"/>
      <c r="F55" s="57"/>
      <c r="G55" s="57"/>
      <c r="H55" s="57"/>
      <c r="K55" s="40"/>
    </row>
    <row r="56" spans="2:11" x14ac:dyDescent="0.2">
      <c r="B56" s="19" t="s">
        <v>45</v>
      </c>
      <c r="K56" s="40"/>
    </row>
    <row r="57" spans="2:11" x14ac:dyDescent="0.2">
      <c r="C57" s="18" t="s">
        <v>55</v>
      </c>
      <c r="D57" s="16">
        <f>IF(D26=0,0,$F$53-D26*COS(RADIANS($G$13-D21)))</f>
        <v>0</v>
      </c>
      <c r="F57" s="16">
        <f>IF(F26=0,0,$F$53-F26*COS(RADIANS($G$13-F21)))</f>
        <v>0</v>
      </c>
      <c r="H57" s="16">
        <f>IF(H26=0,0,$F$53-H26*COS(RADIANS($G$13-H21)))</f>
        <v>0</v>
      </c>
      <c r="K57" s="40" t="s">
        <v>115</v>
      </c>
    </row>
    <row r="58" spans="2:11" x14ac:dyDescent="0.2">
      <c r="C58" s="18" t="s">
        <v>46</v>
      </c>
      <c r="D58" s="16">
        <f>IF(D57&lt;0,360+D57,0+D57)</f>
        <v>0</v>
      </c>
      <c r="E58" s="17" t="s">
        <v>15</v>
      </c>
      <c r="F58" s="16">
        <f>IF(F57&lt;0,360+F57,0+F57)</f>
        <v>0</v>
      </c>
      <c r="G58" s="17" t="s">
        <v>15</v>
      </c>
      <c r="H58" s="16">
        <f>IF(H57&lt;0,360+H57,0+H57)</f>
        <v>0</v>
      </c>
      <c r="I58" s="17" t="s">
        <v>15</v>
      </c>
      <c r="K58" s="40" t="s">
        <v>116</v>
      </c>
    </row>
    <row r="59" spans="2:11" x14ac:dyDescent="0.2">
      <c r="C59" s="18"/>
      <c r="D59" s="28"/>
      <c r="F59" s="28"/>
      <c r="H59" s="28"/>
    </row>
    <row r="60" spans="2:11" x14ac:dyDescent="0.2">
      <c r="B60" s="17" t="s">
        <v>47</v>
      </c>
    </row>
    <row r="61" spans="2:11" x14ac:dyDescent="0.2">
      <c r="B61" s="17" t="s">
        <v>48</v>
      </c>
    </row>
    <row r="62" spans="2:11" x14ac:dyDescent="0.2">
      <c r="B62" s="17" t="s">
        <v>66</v>
      </c>
    </row>
    <row r="63" spans="2:11" x14ac:dyDescent="0.2">
      <c r="B63" s="17" t="s">
        <v>49</v>
      </c>
    </row>
    <row r="64" spans="2:11" x14ac:dyDescent="0.2">
      <c r="B64" s="17" t="s">
        <v>50</v>
      </c>
    </row>
    <row r="66" spans="2:2" x14ac:dyDescent="0.2">
      <c r="B66" s="17" t="s">
        <v>51</v>
      </c>
    </row>
    <row r="67" spans="2:2" x14ac:dyDescent="0.2">
      <c r="B67" s="17" t="s">
        <v>52</v>
      </c>
    </row>
    <row r="69" spans="2:2" x14ac:dyDescent="0.2">
      <c r="B69" s="17" t="s">
        <v>59</v>
      </c>
    </row>
    <row r="70" spans="2:2" x14ac:dyDescent="0.2">
      <c r="B70" s="19" t="s">
        <v>56</v>
      </c>
    </row>
    <row r="72" spans="2:2" x14ac:dyDescent="0.2">
      <c r="B72" s="17" t="s">
        <v>53</v>
      </c>
    </row>
  </sheetData>
  <sheetProtection algorithmName="SHA-512" hashValue="BDEWTZaXnsNfQWvNmUKYNCP4YinSwezC+/mxAvKfDn41ZTwK+DhHlUAk0u1zIg2L1XVQD3lO+lCS/5mIoh196Q==" saltValue="6IkuM83iV122ptc6CL7jBA==" spinCount="100000" sheet="1" insertColumns="0" selectLockedCells="1"/>
  <mergeCells count="14">
    <mergeCell ref="D55:H55"/>
    <mergeCell ref="E11:F11"/>
    <mergeCell ref="A13:C13"/>
    <mergeCell ref="E13:F13"/>
    <mergeCell ref="E14:F14"/>
    <mergeCell ref="E15:F15"/>
    <mergeCell ref="D54:H54"/>
    <mergeCell ref="B11:C11"/>
    <mergeCell ref="B43:H43"/>
    <mergeCell ref="E7:F7"/>
    <mergeCell ref="E8:F8"/>
    <mergeCell ref="E9:F9"/>
    <mergeCell ref="B10:C10"/>
    <mergeCell ref="E10:F10"/>
  </mergeCells>
  <hyperlinks>
    <hyperlink ref="E5" r:id="rId1" location="declination "/>
  </hyperlinks>
  <pageMargins left="0.45" right="0.45" top="0.5" bottom="0.5" header="0.3" footer="0.3"/>
  <pageSetup scale="8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J52" sqref="J5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K55" sqref="K55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M55" sqref="M55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O51" sqref="O5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 inspection worksheet</vt:lpstr>
      <vt:lpstr>Alpha Antenna Datum</vt:lpstr>
      <vt:lpstr>Beta Antenna Datum</vt:lpstr>
      <vt:lpstr>Gamma Antenna Datum</vt:lpstr>
      <vt:lpstr>Applicant Comments</vt:lpstr>
    </vt:vector>
  </TitlesOfParts>
  <Company>NRAO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Paulette Woody</dc:creator>
  <cp:lastModifiedBy>Paulette W. Woody</cp:lastModifiedBy>
  <cp:lastPrinted>2016-01-27T16:41:01Z</cp:lastPrinted>
  <dcterms:created xsi:type="dcterms:W3CDTF">2006-04-25T17:23:04Z</dcterms:created>
  <dcterms:modified xsi:type="dcterms:W3CDTF">2021-02-11T16:58:58Z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86548548</vt:i4>
  </property>
  <property fmtid="{D5CDD505-2E9C-101B-9397-08002B2CF9AE}" pid="3" name="_EmailSubject">
    <vt:lpwstr>CB907 Preliminary Evaluation  ~  NRQZ#P1559</vt:lpwstr>
  </property>
  <property fmtid="{D5CDD505-2E9C-101B-9397-08002B2CF9AE}" pid="4" name="_AuthorEmail">
    <vt:lpwstr>gallowayj@ntelos.com</vt:lpwstr>
  </property>
  <property fmtid="{D5CDD505-2E9C-101B-9397-08002B2CF9AE}" pid="5" name="_AuthorEmailDisplayName">
    <vt:lpwstr>Galloway, Jason</vt:lpwstr>
  </property>
  <property fmtid="{D5CDD505-2E9C-101B-9397-08002B2CF9AE}" pid="6" name="_PreviousAdHocReviewCycleID">
    <vt:i4>1599095514</vt:i4>
  </property>
  <property fmtid="{D5CDD505-2E9C-101B-9397-08002B2CF9AE}" pid="7" name="_ReviewingToolsShownOnce">
    <vt:lpwstr/>
  </property>
</Properties>
</file>